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Class One Arboriculture\Reports\example reports\8-25-22 posting\"/>
    </mc:Choice>
  </mc:AlternateContent>
  <xr:revisionPtr revIDLastSave="0" documentId="13_ncr:1_{EECF8739-F59D-4962-AFE3-9F7B38CAD3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asurement and Pricing Data" sheetId="1" r:id="rId1"/>
    <sheet name="Unit Cost Source Data" sheetId="3" r:id="rId2"/>
    <sheet name="Name Conversion Table" sheetId="4" r:id="rId3"/>
  </sheets>
  <definedNames>
    <definedName name="_xlnm._FilterDatabase" localSheetId="0" hidden="1">'Measurement and Pricing Data'!$A$1:$AB$532</definedName>
    <definedName name="_xlnm._FilterDatabase" localSheetId="1" hidden="1">'Unit Cost Source Data'!$A$1:$O$6</definedName>
    <definedName name="_xlnm.Print_Titles" localSheetId="0">'Measurement and Pricing Data'!$A:$C,'Measurement and Pricing Data'!$1:$1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3" i="3" l="1"/>
  <c r="Y533" i="1" s="1"/>
  <c r="AA533" i="1" s="1"/>
  <c r="AB533" i="1" s="1"/>
  <c r="L13" i="3"/>
  <c r="M13" i="3"/>
  <c r="N13" i="3"/>
  <c r="B529" i="1"/>
  <c r="B530" i="1"/>
  <c r="B531" i="1"/>
  <c r="B532" i="1"/>
  <c r="B533" i="1"/>
  <c r="Z533" i="1"/>
  <c r="X533" i="1"/>
  <c r="V533" i="1"/>
  <c r="K12" i="3"/>
  <c r="N12" i="3" s="1"/>
  <c r="V532" i="1"/>
  <c r="X532" i="1"/>
  <c r="Z532" i="1"/>
  <c r="V531" i="1"/>
  <c r="X531" i="1"/>
  <c r="Z531" i="1"/>
  <c r="V530" i="1"/>
  <c r="X530" i="1"/>
  <c r="Z530" i="1"/>
  <c r="Z529" i="1"/>
  <c r="X529" i="1"/>
  <c r="V529" i="1"/>
  <c r="Y532" i="1" l="1"/>
  <c r="AA532" i="1" s="1"/>
  <c r="AB532" i="1" s="1"/>
  <c r="Y531" i="1"/>
  <c r="AA531" i="1" s="1"/>
  <c r="AB531" i="1" s="1"/>
  <c r="Y530" i="1"/>
  <c r="Y529" i="1"/>
  <c r="L12" i="3"/>
  <c r="M12" i="3"/>
  <c r="AA529" i="1"/>
  <c r="AB529" i="1" s="1"/>
  <c r="AA530" i="1"/>
  <c r="AB530" i="1" s="1"/>
  <c r="K7" i="3"/>
  <c r="D251" i="1" l="1"/>
  <c r="V251" i="1"/>
  <c r="K11" i="3"/>
  <c r="N11" i="3" s="1"/>
  <c r="K10" i="3"/>
  <c r="M10" i="3" s="1"/>
  <c r="N7" i="3"/>
  <c r="K6" i="3"/>
  <c r="M6" i="3" s="1"/>
  <c r="K5" i="3"/>
  <c r="L5" i="3" s="1"/>
  <c r="X80" i="1" s="1"/>
  <c r="Y80" i="1" s="1"/>
  <c r="K4" i="3"/>
  <c r="N4" i="3" s="1"/>
  <c r="K2" i="3"/>
  <c r="L2" i="3" s="1"/>
  <c r="X79" i="1" s="1"/>
  <c r="Y79" i="1" s="1"/>
  <c r="N2" i="3"/>
  <c r="D105" i="1"/>
  <c r="V105" i="1"/>
  <c r="D106" i="1"/>
  <c r="V106" i="1"/>
  <c r="D107" i="1"/>
  <c r="V107" i="1"/>
  <c r="D108" i="1"/>
  <c r="V108" i="1"/>
  <c r="D109" i="1"/>
  <c r="V109" i="1"/>
  <c r="D110" i="1"/>
  <c r="V110" i="1"/>
  <c r="D111" i="1"/>
  <c r="V111" i="1"/>
  <c r="D112" i="1"/>
  <c r="V112" i="1"/>
  <c r="D113" i="1"/>
  <c r="V113" i="1"/>
  <c r="D114" i="1"/>
  <c r="V114" i="1"/>
  <c r="D115" i="1"/>
  <c r="V115" i="1"/>
  <c r="D116" i="1"/>
  <c r="V116" i="1"/>
  <c r="D117" i="1"/>
  <c r="V117" i="1"/>
  <c r="D118" i="1"/>
  <c r="V118" i="1"/>
  <c r="D119" i="1"/>
  <c r="V119" i="1"/>
  <c r="D120" i="1"/>
  <c r="V120" i="1"/>
  <c r="D121" i="1"/>
  <c r="V121" i="1"/>
  <c r="D122" i="1"/>
  <c r="V122" i="1"/>
  <c r="D123" i="1"/>
  <c r="V123" i="1"/>
  <c r="D124" i="1"/>
  <c r="V124" i="1"/>
  <c r="D125" i="1"/>
  <c r="V125" i="1"/>
  <c r="D126" i="1"/>
  <c r="V126" i="1"/>
  <c r="D127" i="1"/>
  <c r="V127" i="1"/>
  <c r="D128" i="1"/>
  <c r="V128" i="1"/>
  <c r="D129" i="1"/>
  <c r="V129" i="1"/>
  <c r="D130" i="1"/>
  <c r="V130" i="1"/>
  <c r="D131" i="1"/>
  <c r="V131" i="1"/>
  <c r="D132" i="1"/>
  <c r="V132" i="1"/>
  <c r="D133" i="1"/>
  <c r="V133" i="1"/>
  <c r="D134" i="1"/>
  <c r="V134" i="1"/>
  <c r="D135" i="1"/>
  <c r="V135" i="1"/>
  <c r="D136" i="1"/>
  <c r="V136" i="1"/>
  <c r="D137" i="1"/>
  <c r="V137" i="1"/>
  <c r="D138" i="1"/>
  <c r="V138" i="1"/>
  <c r="D139" i="1"/>
  <c r="V139" i="1"/>
  <c r="D140" i="1"/>
  <c r="V140" i="1"/>
  <c r="D141" i="1"/>
  <c r="V141" i="1"/>
  <c r="D142" i="1"/>
  <c r="V142" i="1"/>
  <c r="D143" i="1"/>
  <c r="V143" i="1"/>
  <c r="D144" i="1"/>
  <c r="V144" i="1"/>
  <c r="D145" i="1"/>
  <c r="V145" i="1"/>
  <c r="D146" i="1"/>
  <c r="V146" i="1"/>
  <c r="D147" i="1"/>
  <c r="V147" i="1"/>
  <c r="D148" i="1"/>
  <c r="V148" i="1"/>
  <c r="D149" i="1"/>
  <c r="V149" i="1"/>
  <c r="D150" i="1"/>
  <c r="V150" i="1"/>
  <c r="D151" i="1"/>
  <c r="V151" i="1"/>
  <c r="D152" i="1"/>
  <c r="V152" i="1"/>
  <c r="D153" i="1"/>
  <c r="V153" i="1"/>
  <c r="D154" i="1"/>
  <c r="V154" i="1"/>
  <c r="D155" i="1"/>
  <c r="V155" i="1"/>
  <c r="Z155" i="1"/>
  <c r="D156" i="1"/>
  <c r="V156" i="1"/>
  <c r="D157" i="1"/>
  <c r="V157" i="1"/>
  <c r="D158" i="1"/>
  <c r="V158" i="1"/>
  <c r="D159" i="1"/>
  <c r="V159" i="1"/>
  <c r="D160" i="1"/>
  <c r="V160" i="1"/>
  <c r="D161" i="1"/>
  <c r="V161" i="1"/>
  <c r="D162" i="1"/>
  <c r="V162" i="1"/>
  <c r="D163" i="1"/>
  <c r="V163" i="1"/>
  <c r="D164" i="1"/>
  <c r="V164" i="1"/>
  <c r="D165" i="1"/>
  <c r="V165" i="1"/>
  <c r="D166" i="1"/>
  <c r="V166" i="1"/>
  <c r="D167" i="1"/>
  <c r="V167" i="1"/>
  <c r="D168" i="1"/>
  <c r="V168" i="1"/>
  <c r="D169" i="1"/>
  <c r="V169" i="1"/>
  <c r="D170" i="1"/>
  <c r="V170" i="1"/>
  <c r="D171" i="1"/>
  <c r="V171" i="1"/>
  <c r="D172" i="1"/>
  <c r="V172" i="1"/>
  <c r="D173" i="1"/>
  <c r="V173" i="1"/>
  <c r="D174" i="1"/>
  <c r="V174" i="1"/>
  <c r="D175" i="1"/>
  <c r="V175" i="1"/>
  <c r="D176" i="1"/>
  <c r="V176" i="1"/>
  <c r="D177" i="1"/>
  <c r="V177" i="1"/>
  <c r="D178" i="1"/>
  <c r="V178" i="1"/>
  <c r="D179" i="1"/>
  <c r="V179" i="1"/>
  <c r="D180" i="1"/>
  <c r="V180" i="1"/>
  <c r="D181" i="1"/>
  <c r="V181" i="1"/>
  <c r="D182" i="1"/>
  <c r="V182" i="1"/>
  <c r="D183" i="1"/>
  <c r="V183" i="1"/>
  <c r="D184" i="1"/>
  <c r="V184" i="1"/>
  <c r="D185" i="1"/>
  <c r="V185" i="1"/>
  <c r="D186" i="1"/>
  <c r="V186" i="1"/>
  <c r="D187" i="1"/>
  <c r="V187" i="1"/>
  <c r="D188" i="1"/>
  <c r="V188" i="1"/>
  <c r="D189" i="1"/>
  <c r="V189" i="1"/>
  <c r="D190" i="1"/>
  <c r="V190" i="1"/>
  <c r="D191" i="1"/>
  <c r="V191" i="1"/>
  <c r="D192" i="1"/>
  <c r="V192" i="1"/>
  <c r="D193" i="1"/>
  <c r="V193" i="1"/>
  <c r="D194" i="1"/>
  <c r="V194" i="1"/>
  <c r="D195" i="1"/>
  <c r="V195" i="1"/>
  <c r="D196" i="1"/>
  <c r="V196" i="1"/>
  <c r="D197" i="1"/>
  <c r="V197" i="1"/>
  <c r="D198" i="1"/>
  <c r="V198" i="1"/>
  <c r="D199" i="1"/>
  <c r="V199" i="1"/>
  <c r="D200" i="1"/>
  <c r="V200" i="1"/>
  <c r="D201" i="1"/>
  <c r="V201" i="1"/>
  <c r="D202" i="1"/>
  <c r="V202" i="1"/>
  <c r="D203" i="1"/>
  <c r="V203" i="1"/>
  <c r="D204" i="1"/>
  <c r="V204" i="1"/>
  <c r="D205" i="1"/>
  <c r="V205" i="1"/>
  <c r="D206" i="1"/>
  <c r="V206" i="1"/>
  <c r="D207" i="1"/>
  <c r="V207" i="1"/>
  <c r="D208" i="1"/>
  <c r="V208" i="1"/>
  <c r="D209" i="1"/>
  <c r="V209" i="1"/>
  <c r="D210" i="1"/>
  <c r="V210" i="1"/>
  <c r="D211" i="1"/>
  <c r="V211" i="1"/>
  <c r="D212" i="1"/>
  <c r="V212" i="1"/>
  <c r="D213" i="1"/>
  <c r="V213" i="1"/>
  <c r="D214" i="1"/>
  <c r="V214" i="1"/>
  <c r="D215" i="1"/>
  <c r="V215" i="1"/>
  <c r="D216" i="1"/>
  <c r="V216" i="1"/>
  <c r="D217" i="1"/>
  <c r="V217" i="1"/>
  <c r="D218" i="1"/>
  <c r="V218" i="1"/>
  <c r="D219" i="1"/>
  <c r="V219" i="1"/>
  <c r="D220" i="1"/>
  <c r="V220" i="1"/>
  <c r="D221" i="1"/>
  <c r="V221" i="1"/>
  <c r="D222" i="1"/>
  <c r="V222" i="1"/>
  <c r="D223" i="1"/>
  <c r="V223" i="1"/>
  <c r="D224" i="1"/>
  <c r="V224" i="1"/>
  <c r="D225" i="1"/>
  <c r="V225" i="1"/>
  <c r="D226" i="1"/>
  <c r="V226" i="1"/>
  <c r="D227" i="1"/>
  <c r="V227" i="1"/>
  <c r="D228" i="1"/>
  <c r="V228" i="1"/>
  <c r="D229" i="1"/>
  <c r="V229" i="1"/>
  <c r="D230" i="1"/>
  <c r="V230" i="1"/>
  <c r="D231" i="1"/>
  <c r="V231" i="1"/>
  <c r="D232" i="1"/>
  <c r="V232" i="1"/>
  <c r="D233" i="1"/>
  <c r="V233" i="1"/>
  <c r="D234" i="1"/>
  <c r="V234" i="1"/>
  <c r="D235" i="1"/>
  <c r="V235" i="1"/>
  <c r="D236" i="1"/>
  <c r="V236" i="1"/>
  <c r="D237" i="1"/>
  <c r="V237" i="1"/>
  <c r="D238" i="1"/>
  <c r="V238" i="1"/>
  <c r="D239" i="1"/>
  <c r="V239" i="1"/>
  <c r="D240" i="1"/>
  <c r="V240" i="1"/>
  <c r="D241" i="1"/>
  <c r="V241" i="1"/>
  <c r="D242" i="1"/>
  <c r="V242" i="1"/>
  <c r="D243" i="1"/>
  <c r="V243" i="1"/>
  <c r="D244" i="1"/>
  <c r="V244" i="1"/>
  <c r="D245" i="1"/>
  <c r="V245" i="1"/>
  <c r="D246" i="1"/>
  <c r="V246" i="1"/>
  <c r="D247" i="1"/>
  <c r="V247" i="1"/>
  <c r="D248" i="1"/>
  <c r="V248" i="1"/>
  <c r="D249" i="1"/>
  <c r="V249" i="1"/>
  <c r="D250" i="1"/>
  <c r="V250" i="1"/>
  <c r="D252" i="1"/>
  <c r="V252" i="1"/>
  <c r="D253" i="1"/>
  <c r="V253" i="1"/>
  <c r="D254" i="1"/>
  <c r="V254" i="1"/>
  <c r="D255" i="1"/>
  <c r="V255" i="1"/>
  <c r="D256" i="1"/>
  <c r="V256" i="1"/>
  <c r="D257" i="1"/>
  <c r="V257" i="1"/>
  <c r="D258" i="1"/>
  <c r="V258" i="1"/>
  <c r="D259" i="1"/>
  <c r="V259" i="1"/>
  <c r="D260" i="1"/>
  <c r="V260" i="1"/>
  <c r="D261" i="1"/>
  <c r="V261" i="1"/>
  <c r="D262" i="1"/>
  <c r="V262" i="1"/>
  <c r="D263" i="1"/>
  <c r="V263" i="1"/>
  <c r="D264" i="1"/>
  <c r="V264" i="1"/>
  <c r="D265" i="1"/>
  <c r="V265" i="1"/>
  <c r="D266" i="1"/>
  <c r="V266" i="1"/>
  <c r="D267" i="1"/>
  <c r="V267" i="1"/>
  <c r="D268" i="1"/>
  <c r="V268" i="1"/>
  <c r="D269" i="1"/>
  <c r="V269" i="1"/>
  <c r="D270" i="1"/>
  <c r="V270" i="1"/>
  <c r="D271" i="1"/>
  <c r="V271" i="1"/>
  <c r="D272" i="1"/>
  <c r="V272" i="1"/>
  <c r="D273" i="1"/>
  <c r="V273" i="1"/>
  <c r="D274" i="1"/>
  <c r="V274" i="1"/>
  <c r="D275" i="1"/>
  <c r="V275" i="1"/>
  <c r="D276" i="1"/>
  <c r="V276" i="1"/>
  <c r="D277" i="1"/>
  <c r="V277" i="1"/>
  <c r="D278" i="1"/>
  <c r="V278" i="1"/>
  <c r="D279" i="1"/>
  <c r="V279" i="1"/>
  <c r="D280" i="1"/>
  <c r="V280" i="1"/>
  <c r="D281" i="1"/>
  <c r="V281" i="1"/>
  <c r="D282" i="1"/>
  <c r="V282" i="1"/>
  <c r="D283" i="1"/>
  <c r="V283" i="1"/>
  <c r="D284" i="1"/>
  <c r="V284" i="1"/>
  <c r="D285" i="1"/>
  <c r="V285" i="1"/>
  <c r="D286" i="1"/>
  <c r="V286" i="1"/>
  <c r="D287" i="1"/>
  <c r="V287" i="1"/>
  <c r="D288" i="1"/>
  <c r="V288" i="1"/>
  <c r="D289" i="1"/>
  <c r="V289" i="1"/>
  <c r="D290" i="1"/>
  <c r="V290" i="1"/>
  <c r="D291" i="1"/>
  <c r="V291" i="1"/>
  <c r="D292" i="1"/>
  <c r="V292" i="1"/>
  <c r="D293" i="1"/>
  <c r="V293" i="1"/>
  <c r="D294" i="1"/>
  <c r="V294" i="1"/>
  <c r="D295" i="1"/>
  <c r="V295" i="1"/>
  <c r="D296" i="1"/>
  <c r="V296" i="1"/>
  <c r="D297" i="1"/>
  <c r="V297" i="1"/>
  <c r="D298" i="1"/>
  <c r="V298" i="1"/>
  <c r="D299" i="1"/>
  <c r="V299" i="1"/>
  <c r="D300" i="1"/>
  <c r="V300" i="1"/>
  <c r="D301" i="1"/>
  <c r="V301" i="1"/>
  <c r="D302" i="1"/>
  <c r="V302" i="1"/>
  <c r="D303" i="1"/>
  <c r="V303" i="1"/>
  <c r="D304" i="1"/>
  <c r="V304" i="1"/>
  <c r="D305" i="1"/>
  <c r="V305" i="1"/>
  <c r="D306" i="1"/>
  <c r="V306" i="1"/>
  <c r="D307" i="1"/>
  <c r="V307" i="1"/>
  <c r="D308" i="1"/>
  <c r="V308" i="1"/>
  <c r="D309" i="1"/>
  <c r="V309" i="1"/>
  <c r="D310" i="1"/>
  <c r="V310" i="1"/>
  <c r="D311" i="1"/>
  <c r="V311" i="1"/>
  <c r="D312" i="1"/>
  <c r="V312" i="1"/>
  <c r="D313" i="1"/>
  <c r="V313" i="1"/>
  <c r="D314" i="1"/>
  <c r="V314" i="1"/>
  <c r="D315" i="1"/>
  <c r="V315" i="1"/>
  <c r="D316" i="1"/>
  <c r="V316" i="1"/>
  <c r="D317" i="1"/>
  <c r="V317" i="1"/>
  <c r="D318" i="1"/>
  <c r="V318" i="1"/>
  <c r="D319" i="1"/>
  <c r="V319" i="1"/>
  <c r="D320" i="1"/>
  <c r="V320" i="1"/>
  <c r="D321" i="1"/>
  <c r="V321" i="1"/>
  <c r="D322" i="1"/>
  <c r="V322" i="1"/>
  <c r="D323" i="1"/>
  <c r="V323" i="1"/>
  <c r="D324" i="1"/>
  <c r="V324" i="1"/>
  <c r="D325" i="1"/>
  <c r="V325" i="1"/>
  <c r="D326" i="1"/>
  <c r="V326" i="1"/>
  <c r="D327" i="1"/>
  <c r="V327" i="1"/>
  <c r="D328" i="1"/>
  <c r="V328" i="1"/>
  <c r="D329" i="1"/>
  <c r="V329" i="1"/>
  <c r="D330" i="1"/>
  <c r="V330" i="1"/>
  <c r="D331" i="1"/>
  <c r="V331" i="1"/>
  <c r="D332" i="1"/>
  <c r="V332" i="1"/>
  <c r="D333" i="1"/>
  <c r="V333" i="1"/>
  <c r="D334" i="1"/>
  <c r="V334" i="1"/>
  <c r="D335" i="1"/>
  <c r="V335" i="1"/>
  <c r="D336" i="1"/>
  <c r="V336" i="1"/>
  <c r="D337" i="1"/>
  <c r="V337" i="1"/>
  <c r="D338" i="1"/>
  <c r="V338" i="1"/>
  <c r="D339" i="1"/>
  <c r="V339" i="1"/>
  <c r="D340" i="1"/>
  <c r="V340" i="1"/>
  <c r="D341" i="1"/>
  <c r="V341" i="1"/>
  <c r="D342" i="1"/>
  <c r="V342" i="1"/>
  <c r="D343" i="1"/>
  <c r="V343" i="1"/>
  <c r="D344" i="1"/>
  <c r="V344" i="1"/>
  <c r="D345" i="1"/>
  <c r="V345" i="1"/>
  <c r="D346" i="1"/>
  <c r="V346" i="1"/>
  <c r="D347" i="1"/>
  <c r="V347" i="1"/>
  <c r="D348" i="1"/>
  <c r="V348" i="1"/>
  <c r="D349" i="1"/>
  <c r="V349" i="1"/>
  <c r="D350" i="1"/>
  <c r="V350" i="1"/>
  <c r="D351" i="1"/>
  <c r="V351" i="1"/>
  <c r="D352" i="1"/>
  <c r="V352" i="1"/>
  <c r="D353" i="1"/>
  <c r="V353" i="1"/>
  <c r="D354" i="1"/>
  <c r="V354" i="1"/>
  <c r="D355" i="1"/>
  <c r="V355" i="1"/>
  <c r="D356" i="1"/>
  <c r="V356" i="1"/>
  <c r="D357" i="1"/>
  <c r="V357" i="1"/>
  <c r="D358" i="1"/>
  <c r="V358" i="1"/>
  <c r="D359" i="1"/>
  <c r="V359" i="1"/>
  <c r="D360" i="1"/>
  <c r="V360" i="1"/>
  <c r="D361" i="1"/>
  <c r="V361" i="1"/>
  <c r="D362" i="1"/>
  <c r="V362" i="1"/>
  <c r="D363" i="1"/>
  <c r="V363" i="1"/>
  <c r="D364" i="1"/>
  <c r="V364" i="1"/>
  <c r="D365" i="1"/>
  <c r="V365" i="1"/>
  <c r="D366" i="1"/>
  <c r="V366" i="1"/>
  <c r="D367" i="1"/>
  <c r="V367" i="1"/>
  <c r="D368" i="1"/>
  <c r="V368" i="1"/>
  <c r="D369" i="1"/>
  <c r="V369" i="1"/>
  <c r="D370" i="1"/>
  <c r="V370" i="1"/>
  <c r="D371" i="1"/>
  <c r="V371" i="1"/>
  <c r="D372" i="1"/>
  <c r="V372" i="1"/>
  <c r="D373" i="1"/>
  <c r="V373" i="1"/>
  <c r="D374" i="1"/>
  <c r="V374" i="1"/>
  <c r="D375" i="1"/>
  <c r="V375" i="1"/>
  <c r="D376" i="1"/>
  <c r="V376" i="1"/>
  <c r="D377" i="1"/>
  <c r="V377" i="1"/>
  <c r="D378" i="1"/>
  <c r="V378" i="1"/>
  <c r="D379" i="1"/>
  <c r="V379" i="1"/>
  <c r="D380" i="1"/>
  <c r="V380" i="1"/>
  <c r="D381" i="1"/>
  <c r="V381" i="1"/>
  <c r="D382" i="1"/>
  <c r="V382" i="1"/>
  <c r="D383" i="1"/>
  <c r="V383" i="1"/>
  <c r="D384" i="1"/>
  <c r="V384" i="1"/>
  <c r="D385" i="1"/>
  <c r="V385" i="1"/>
  <c r="D386" i="1"/>
  <c r="V386" i="1"/>
  <c r="D387" i="1"/>
  <c r="V387" i="1"/>
  <c r="D388" i="1"/>
  <c r="V388" i="1"/>
  <c r="D389" i="1"/>
  <c r="V389" i="1"/>
  <c r="D390" i="1"/>
  <c r="V390" i="1"/>
  <c r="D391" i="1"/>
  <c r="V391" i="1"/>
  <c r="D392" i="1"/>
  <c r="V392" i="1"/>
  <c r="D393" i="1"/>
  <c r="V393" i="1"/>
  <c r="D394" i="1"/>
  <c r="V394" i="1"/>
  <c r="D395" i="1"/>
  <c r="V395" i="1"/>
  <c r="D396" i="1"/>
  <c r="V396" i="1"/>
  <c r="D397" i="1"/>
  <c r="V397" i="1"/>
  <c r="D398" i="1"/>
  <c r="V398" i="1"/>
  <c r="D399" i="1"/>
  <c r="V399" i="1"/>
  <c r="D400" i="1"/>
  <c r="V400" i="1"/>
  <c r="D401" i="1"/>
  <c r="V401" i="1"/>
  <c r="D402" i="1"/>
  <c r="V402" i="1"/>
  <c r="D403" i="1"/>
  <c r="V403" i="1"/>
  <c r="D404" i="1"/>
  <c r="V404" i="1"/>
  <c r="D405" i="1"/>
  <c r="V405" i="1"/>
  <c r="D406" i="1"/>
  <c r="V406" i="1"/>
  <c r="D407" i="1"/>
  <c r="V407" i="1"/>
  <c r="D408" i="1"/>
  <c r="V408" i="1"/>
  <c r="D409" i="1"/>
  <c r="V409" i="1"/>
  <c r="D410" i="1"/>
  <c r="V410" i="1"/>
  <c r="D411" i="1"/>
  <c r="V411" i="1"/>
  <c r="D412" i="1"/>
  <c r="V412" i="1"/>
  <c r="D413" i="1"/>
  <c r="V413" i="1"/>
  <c r="D414" i="1"/>
  <c r="V414" i="1"/>
  <c r="D415" i="1"/>
  <c r="V415" i="1"/>
  <c r="D416" i="1"/>
  <c r="V416" i="1"/>
  <c r="D417" i="1"/>
  <c r="V417" i="1"/>
  <c r="D418" i="1"/>
  <c r="V418" i="1"/>
  <c r="D419" i="1"/>
  <c r="V419" i="1"/>
  <c r="D420" i="1"/>
  <c r="V420" i="1"/>
  <c r="D421" i="1"/>
  <c r="V421" i="1"/>
  <c r="D422" i="1"/>
  <c r="V422" i="1"/>
  <c r="D423" i="1"/>
  <c r="V423" i="1"/>
  <c r="D424" i="1"/>
  <c r="V424" i="1"/>
  <c r="D425" i="1"/>
  <c r="V425" i="1"/>
  <c r="D426" i="1"/>
  <c r="V426" i="1"/>
  <c r="D427" i="1"/>
  <c r="V427" i="1"/>
  <c r="D428" i="1"/>
  <c r="V428" i="1"/>
  <c r="D429" i="1"/>
  <c r="V429" i="1"/>
  <c r="D430" i="1"/>
  <c r="V430" i="1"/>
  <c r="D431" i="1"/>
  <c r="V431" i="1"/>
  <c r="D432" i="1"/>
  <c r="V432" i="1"/>
  <c r="D433" i="1"/>
  <c r="V433" i="1"/>
  <c r="D434" i="1"/>
  <c r="V434" i="1"/>
  <c r="D435" i="1"/>
  <c r="V435" i="1"/>
  <c r="D436" i="1"/>
  <c r="V436" i="1"/>
  <c r="D437" i="1"/>
  <c r="V437" i="1"/>
  <c r="D438" i="1"/>
  <c r="V438" i="1"/>
  <c r="D439" i="1"/>
  <c r="V439" i="1"/>
  <c r="D440" i="1"/>
  <c r="V440" i="1"/>
  <c r="D441" i="1"/>
  <c r="V441" i="1"/>
  <c r="D442" i="1"/>
  <c r="V442" i="1"/>
  <c r="D443" i="1"/>
  <c r="V443" i="1"/>
  <c r="D444" i="1"/>
  <c r="V444" i="1"/>
  <c r="D445" i="1"/>
  <c r="V445" i="1"/>
  <c r="D446" i="1"/>
  <c r="V446" i="1"/>
  <c r="D447" i="1"/>
  <c r="V447" i="1"/>
  <c r="D448" i="1"/>
  <c r="V448" i="1"/>
  <c r="D449" i="1"/>
  <c r="V449" i="1"/>
  <c r="Z449" i="1"/>
  <c r="D450" i="1"/>
  <c r="V450" i="1"/>
  <c r="D451" i="1"/>
  <c r="V451" i="1"/>
  <c r="D452" i="1"/>
  <c r="V452" i="1"/>
  <c r="Z452" i="1"/>
  <c r="D453" i="1"/>
  <c r="V453" i="1"/>
  <c r="D454" i="1"/>
  <c r="V454" i="1"/>
  <c r="D455" i="1"/>
  <c r="V455" i="1"/>
  <c r="Z455" i="1"/>
  <c r="D456" i="1"/>
  <c r="V456" i="1"/>
  <c r="D457" i="1"/>
  <c r="V457" i="1"/>
  <c r="D458" i="1"/>
  <c r="V458" i="1"/>
  <c r="D459" i="1"/>
  <c r="V459" i="1"/>
  <c r="D460" i="1"/>
  <c r="V460" i="1"/>
  <c r="D461" i="1"/>
  <c r="V461" i="1"/>
  <c r="Z461" i="1"/>
  <c r="D462" i="1"/>
  <c r="V462" i="1"/>
  <c r="D463" i="1"/>
  <c r="V463" i="1"/>
  <c r="D464" i="1"/>
  <c r="V464" i="1"/>
  <c r="Z464" i="1"/>
  <c r="D465" i="1"/>
  <c r="V465" i="1"/>
  <c r="D466" i="1"/>
  <c r="V466" i="1"/>
  <c r="D467" i="1"/>
  <c r="V467" i="1"/>
  <c r="D468" i="1"/>
  <c r="V468" i="1"/>
  <c r="D469" i="1"/>
  <c r="V469" i="1"/>
  <c r="D470" i="1"/>
  <c r="V470" i="1"/>
  <c r="D471" i="1"/>
  <c r="V471" i="1"/>
  <c r="D472" i="1"/>
  <c r="V472" i="1"/>
  <c r="D473" i="1"/>
  <c r="V473" i="1"/>
  <c r="D474" i="1"/>
  <c r="V474" i="1"/>
  <c r="D475" i="1"/>
  <c r="V475" i="1"/>
  <c r="Z475" i="1"/>
  <c r="D476" i="1"/>
  <c r="V476" i="1"/>
  <c r="D477" i="1"/>
  <c r="V477" i="1"/>
  <c r="D478" i="1"/>
  <c r="V478" i="1"/>
  <c r="D479" i="1"/>
  <c r="V479" i="1"/>
  <c r="Z479" i="1"/>
  <c r="D480" i="1"/>
  <c r="V480" i="1"/>
  <c r="D481" i="1"/>
  <c r="V481" i="1"/>
  <c r="D482" i="1"/>
  <c r="V482" i="1"/>
  <c r="D483" i="1"/>
  <c r="V483" i="1"/>
  <c r="Z483" i="1"/>
  <c r="D484" i="1"/>
  <c r="V484" i="1"/>
  <c r="D485" i="1"/>
  <c r="V485" i="1"/>
  <c r="D486" i="1"/>
  <c r="V486" i="1"/>
  <c r="D487" i="1"/>
  <c r="V487" i="1"/>
  <c r="D488" i="1"/>
  <c r="V488" i="1"/>
  <c r="D489" i="1"/>
  <c r="V489" i="1"/>
  <c r="D490" i="1"/>
  <c r="V490" i="1"/>
  <c r="D491" i="1"/>
  <c r="V491" i="1"/>
  <c r="D492" i="1"/>
  <c r="V492" i="1"/>
  <c r="Z492" i="1"/>
  <c r="D493" i="1"/>
  <c r="V493" i="1"/>
  <c r="D494" i="1"/>
  <c r="V494" i="1"/>
  <c r="D495" i="1"/>
  <c r="V495" i="1"/>
  <c r="D496" i="1"/>
  <c r="V496" i="1"/>
  <c r="Z496" i="1"/>
  <c r="D497" i="1"/>
  <c r="V497" i="1"/>
  <c r="D498" i="1"/>
  <c r="V498" i="1"/>
  <c r="D499" i="1"/>
  <c r="V499" i="1"/>
  <c r="D500" i="1"/>
  <c r="V500" i="1"/>
  <c r="D501" i="1"/>
  <c r="V501" i="1"/>
  <c r="D502" i="1"/>
  <c r="V502" i="1"/>
  <c r="D503" i="1"/>
  <c r="V503" i="1"/>
  <c r="D504" i="1"/>
  <c r="V504" i="1"/>
  <c r="D505" i="1"/>
  <c r="V505" i="1"/>
  <c r="Z505" i="1"/>
  <c r="D506" i="1"/>
  <c r="V506" i="1"/>
  <c r="D507" i="1"/>
  <c r="V507" i="1"/>
  <c r="D508" i="1"/>
  <c r="V508" i="1"/>
  <c r="D509" i="1"/>
  <c r="V509" i="1"/>
  <c r="D510" i="1"/>
  <c r="V510" i="1"/>
  <c r="D511" i="1"/>
  <c r="V511" i="1"/>
  <c r="D512" i="1"/>
  <c r="V512" i="1"/>
  <c r="D513" i="1"/>
  <c r="V513" i="1"/>
  <c r="Z513" i="1"/>
  <c r="D514" i="1"/>
  <c r="V514" i="1"/>
  <c r="D515" i="1"/>
  <c r="V515" i="1"/>
  <c r="D516" i="1"/>
  <c r="V516" i="1"/>
  <c r="D517" i="1"/>
  <c r="V517" i="1"/>
  <c r="D518" i="1"/>
  <c r="V518" i="1"/>
  <c r="Z518" i="1"/>
  <c r="D519" i="1"/>
  <c r="V519" i="1"/>
  <c r="D520" i="1"/>
  <c r="V520" i="1"/>
  <c r="D521" i="1"/>
  <c r="V521" i="1"/>
  <c r="D522" i="1"/>
  <c r="V522" i="1"/>
  <c r="D523" i="1"/>
  <c r="V523" i="1"/>
  <c r="D524" i="1"/>
  <c r="V524" i="1"/>
  <c r="D525" i="1"/>
  <c r="V525" i="1"/>
  <c r="D526" i="1"/>
  <c r="V526" i="1"/>
  <c r="D527" i="1"/>
  <c r="V527" i="1"/>
  <c r="D528" i="1"/>
  <c r="V528" i="1"/>
  <c r="D6" i="1"/>
  <c r="V6" i="1"/>
  <c r="D7" i="1"/>
  <c r="V7" i="1"/>
  <c r="D8" i="1"/>
  <c r="V8" i="1"/>
  <c r="D9" i="1"/>
  <c r="V9" i="1"/>
  <c r="D10" i="1"/>
  <c r="V10" i="1"/>
  <c r="D11" i="1"/>
  <c r="V11" i="1"/>
  <c r="D12" i="1"/>
  <c r="V12" i="1"/>
  <c r="D13" i="1"/>
  <c r="V13" i="1"/>
  <c r="D14" i="1"/>
  <c r="V14" i="1"/>
  <c r="D15" i="1"/>
  <c r="V15" i="1"/>
  <c r="D16" i="1"/>
  <c r="V16" i="1"/>
  <c r="D17" i="1"/>
  <c r="V17" i="1"/>
  <c r="D18" i="1"/>
  <c r="V18" i="1"/>
  <c r="D19" i="1"/>
  <c r="V19" i="1"/>
  <c r="D20" i="1"/>
  <c r="V20" i="1"/>
  <c r="D21" i="1"/>
  <c r="V21" i="1"/>
  <c r="D22" i="1"/>
  <c r="V22" i="1"/>
  <c r="D23" i="1"/>
  <c r="V23" i="1"/>
  <c r="D24" i="1"/>
  <c r="V24" i="1"/>
  <c r="D25" i="1"/>
  <c r="V25" i="1"/>
  <c r="D26" i="1"/>
  <c r="V26" i="1"/>
  <c r="D27" i="1"/>
  <c r="V27" i="1"/>
  <c r="D28" i="1"/>
  <c r="V28" i="1"/>
  <c r="D29" i="1"/>
  <c r="V29" i="1"/>
  <c r="D30" i="1"/>
  <c r="V30" i="1"/>
  <c r="D31" i="1"/>
  <c r="V31" i="1"/>
  <c r="D32" i="1"/>
  <c r="V32" i="1"/>
  <c r="D33" i="1"/>
  <c r="V33" i="1"/>
  <c r="D34" i="1"/>
  <c r="V34" i="1"/>
  <c r="D35" i="1"/>
  <c r="V35" i="1"/>
  <c r="D36" i="1"/>
  <c r="V36" i="1"/>
  <c r="D37" i="1"/>
  <c r="V37" i="1"/>
  <c r="D38" i="1"/>
  <c r="V38" i="1"/>
  <c r="D39" i="1"/>
  <c r="V39" i="1"/>
  <c r="D40" i="1"/>
  <c r="V40" i="1"/>
  <c r="D41" i="1"/>
  <c r="V41" i="1"/>
  <c r="D42" i="1"/>
  <c r="V42" i="1"/>
  <c r="D43" i="1"/>
  <c r="V43" i="1"/>
  <c r="D44" i="1"/>
  <c r="V44" i="1"/>
  <c r="D45" i="1"/>
  <c r="V45" i="1"/>
  <c r="D46" i="1"/>
  <c r="V46" i="1"/>
  <c r="D47" i="1"/>
  <c r="V47" i="1"/>
  <c r="D48" i="1"/>
  <c r="V48" i="1"/>
  <c r="D49" i="1"/>
  <c r="V49" i="1"/>
  <c r="D50" i="1"/>
  <c r="V50" i="1"/>
  <c r="D51" i="1"/>
  <c r="V51" i="1"/>
  <c r="D52" i="1"/>
  <c r="V52" i="1"/>
  <c r="D53" i="1"/>
  <c r="V53" i="1"/>
  <c r="D54" i="1"/>
  <c r="V54" i="1"/>
  <c r="D55" i="1"/>
  <c r="V55" i="1"/>
  <c r="D56" i="1"/>
  <c r="V56" i="1"/>
  <c r="D57" i="1"/>
  <c r="V57" i="1"/>
  <c r="D58" i="1"/>
  <c r="V58" i="1"/>
  <c r="D59" i="1"/>
  <c r="V59" i="1"/>
  <c r="D60" i="1"/>
  <c r="V60" i="1"/>
  <c r="D61" i="1"/>
  <c r="V61" i="1"/>
  <c r="D62" i="1"/>
  <c r="V62" i="1"/>
  <c r="D63" i="1"/>
  <c r="V63" i="1"/>
  <c r="D64" i="1"/>
  <c r="V64" i="1"/>
  <c r="D65" i="1"/>
  <c r="V65" i="1"/>
  <c r="D66" i="1"/>
  <c r="V66" i="1"/>
  <c r="D67" i="1"/>
  <c r="V67" i="1"/>
  <c r="D68" i="1"/>
  <c r="V68" i="1"/>
  <c r="D69" i="1"/>
  <c r="V69" i="1"/>
  <c r="D70" i="1"/>
  <c r="V70" i="1"/>
  <c r="D71" i="1"/>
  <c r="V71" i="1"/>
  <c r="D72" i="1"/>
  <c r="V72" i="1"/>
  <c r="D73" i="1"/>
  <c r="V73" i="1"/>
  <c r="D74" i="1"/>
  <c r="V74" i="1"/>
  <c r="D75" i="1"/>
  <c r="V75" i="1"/>
  <c r="D76" i="1"/>
  <c r="V76" i="1"/>
  <c r="D77" i="1"/>
  <c r="V77" i="1"/>
  <c r="D78" i="1"/>
  <c r="V78" i="1"/>
  <c r="D79" i="1"/>
  <c r="V79" i="1"/>
  <c r="D80" i="1"/>
  <c r="V80" i="1"/>
  <c r="D81" i="1"/>
  <c r="V81" i="1"/>
  <c r="D82" i="1"/>
  <c r="V82" i="1"/>
  <c r="D83" i="1"/>
  <c r="V83" i="1"/>
  <c r="D84" i="1"/>
  <c r="V84" i="1"/>
  <c r="D85" i="1"/>
  <c r="V85" i="1"/>
  <c r="D86" i="1"/>
  <c r="V86" i="1"/>
  <c r="D87" i="1"/>
  <c r="V87" i="1"/>
  <c r="D88" i="1"/>
  <c r="V88" i="1"/>
  <c r="D89" i="1"/>
  <c r="V89" i="1"/>
  <c r="D90" i="1"/>
  <c r="V90" i="1"/>
  <c r="D91" i="1"/>
  <c r="V91" i="1"/>
  <c r="D92" i="1"/>
  <c r="V92" i="1"/>
  <c r="D93" i="1"/>
  <c r="V93" i="1"/>
  <c r="D94" i="1"/>
  <c r="V94" i="1"/>
  <c r="D95" i="1"/>
  <c r="V95" i="1"/>
  <c r="D96" i="1"/>
  <c r="V96" i="1"/>
  <c r="D97" i="1"/>
  <c r="V97" i="1"/>
  <c r="D98" i="1"/>
  <c r="V98" i="1"/>
  <c r="D99" i="1"/>
  <c r="V99" i="1"/>
  <c r="D100" i="1"/>
  <c r="V100" i="1"/>
  <c r="D101" i="1"/>
  <c r="V101" i="1"/>
  <c r="D102" i="1"/>
  <c r="V102" i="1"/>
  <c r="D103" i="1"/>
  <c r="V103" i="1"/>
  <c r="D104" i="1"/>
  <c r="V104" i="1"/>
  <c r="Z62" i="1"/>
  <c r="Z70" i="1"/>
  <c r="K3" i="3"/>
  <c r="K8" i="3"/>
  <c r="Z124" i="1" s="1"/>
  <c r="M8" i="3"/>
  <c r="N8" i="3"/>
  <c r="K9" i="3"/>
  <c r="Z251" i="1" l="1"/>
  <c r="Z446" i="1"/>
  <c r="Z438" i="1"/>
  <c r="Z448" i="1"/>
  <c r="Z466" i="1"/>
  <c r="Z450" i="1"/>
  <c r="Z440" i="1"/>
  <c r="M5" i="3"/>
  <c r="Z67" i="1"/>
  <c r="Z55" i="1"/>
  <c r="Z93" i="1"/>
  <c r="Z92" i="1"/>
  <c r="Z69" i="1"/>
  <c r="Z68" i="1"/>
  <c r="Z467" i="1"/>
  <c r="Z472" i="1"/>
  <c r="Z442" i="1"/>
  <c r="Z444" i="1"/>
  <c r="Z434" i="1"/>
  <c r="Z441" i="1"/>
  <c r="Z445" i="1"/>
  <c r="Z436" i="1"/>
  <c r="N10" i="3"/>
  <c r="Z524" i="1"/>
  <c r="Z506" i="1"/>
  <c r="Z493" i="1"/>
  <c r="Z523" i="1"/>
  <c r="Z501" i="1"/>
  <c r="Z488" i="1"/>
  <c r="N6" i="3"/>
  <c r="Z487" i="1"/>
  <c r="Z508" i="1"/>
  <c r="Z495" i="1"/>
  <c r="Z491" i="1"/>
  <c r="Z478" i="1"/>
  <c r="Z474" i="1"/>
  <c r="Z14" i="1"/>
  <c r="Z512" i="1"/>
  <c r="Z482" i="1"/>
  <c r="Z525" i="1"/>
  <c r="Z516" i="1"/>
  <c r="Z503" i="1"/>
  <c r="Z486" i="1"/>
  <c r="Z520" i="1"/>
  <c r="Z507" i="1"/>
  <c r="Z494" i="1"/>
  <c r="Z490" i="1"/>
  <c r="Z477" i="1"/>
  <c r="Z473" i="1"/>
  <c r="Z511" i="1"/>
  <c r="Z463" i="1"/>
  <c r="Z502" i="1"/>
  <c r="Z500" i="1"/>
  <c r="Z497" i="1"/>
  <c r="Z480" i="1"/>
  <c r="Z519" i="1"/>
  <c r="Z476" i="1"/>
  <c r="Z528" i="1"/>
  <c r="Z514" i="1"/>
  <c r="Z510" i="1"/>
  <c r="Z484" i="1"/>
  <c r="N5" i="3"/>
  <c r="Z80" i="1"/>
  <c r="L4" i="3"/>
  <c r="Z79" i="1"/>
  <c r="AA79" i="1" s="1"/>
  <c r="AB79" i="1" s="1"/>
  <c r="Z471" i="1"/>
  <c r="Z465" i="1"/>
  <c r="Z451" i="1"/>
  <c r="Z447" i="1"/>
  <c r="Z443" i="1"/>
  <c r="Z439" i="1"/>
  <c r="Z435" i="1"/>
  <c r="Z469" i="1"/>
  <c r="Z460" i="1"/>
  <c r="Z459" i="1"/>
  <c r="L11" i="3"/>
  <c r="Z437" i="1"/>
  <c r="M11" i="3"/>
  <c r="Z457" i="1"/>
  <c r="Z453" i="1"/>
  <c r="Z456" i="1"/>
  <c r="Z470" i="1"/>
  <c r="Z454" i="1"/>
  <c r="L10" i="3"/>
  <c r="L7" i="3"/>
  <c r="M7" i="3"/>
  <c r="L6" i="3"/>
  <c r="M4" i="3"/>
  <c r="M2" i="3"/>
  <c r="Z58" i="1"/>
  <c r="Z31" i="1"/>
  <c r="Z16" i="1"/>
  <c r="Z87" i="1"/>
  <c r="Z73" i="1"/>
  <c r="Z145" i="1"/>
  <c r="Z86" i="1"/>
  <c r="Z66" i="1"/>
  <c r="Z57" i="1"/>
  <c r="Z49" i="1"/>
  <c r="Z40" i="1"/>
  <c r="Z30" i="1"/>
  <c r="Z392" i="1"/>
  <c r="Z219" i="1"/>
  <c r="L8" i="3"/>
  <c r="X251" i="1" s="1"/>
  <c r="Y251" i="1" s="1"/>
  <c r="AA251" i="1" s="1"/>
  <c r="AB251" i="1" s="1"/>
  <c r="Z122" i="1"/>
  <c r="Z184" i="1"/>
  <c r="Z187" i="1"/>
  <c r="Z190" i="1"/>
  <c r="Z193" i="1"/>
  <c r="Z196" i="1"/>
  <c r="Z199" i="1"/>
  <c r="Z202" i="1"/>
  <c r="Z205" i="1"/>
  <c r="Z225" i="1"/>
  <c r="Z228" i="1"/>
  <c r="Z242" i="1"/>
  <c r="Z272" i="1"/>
  <c r="Z275" i="1"/>
  <c r="Z278" i="1"/>
  <c r="Z281" i="1"/>
  <c r="Z292" i="1"/>
  <c r="Z318" i="1"/>
  <c r="Z321" i="1"/>
  <c r="Z335" i="1"/>
  <c r="Z338" i="1"/>
  <c r="Z346" i="1"/>
  <c r="Z349" i="1"/>
  <c r="Z366" i="1"/>
  <c r="Z369" i="1"/>
  <c r="Z372" i="1"/>
  <c r="Z375" i="1"/>
  <c r="Z424" i="1"/>
  <c r="Z427" i="1"/>
  <c r="Z430" i="1"/>
  <c r="Z10" i="1"/>
  <c r="Z15" i="1"/>
  <c r="Z26" i="1"/>
  <c r="Z245" i="1"/>
  <c r="Z248" i="1"/>
  <c r="Z255" i="1"/>
  <c r="Z284" i="1"/>
  <c r="Z295" i="1"/>
  <c r="Z298" i="1"/>
  <c r="Z301" i="1"/>
  <c r="Z352" i="1"/>
  <c r="Z355" i="1"/>
  <c r="Z378" i="1"/>
  <c r="Z381" i="1"/>
  <c r="Z384" i="1"/>
  <c r="Z387" i="1"/>
  <c r="Z401" i="1"/>
  <c r="Z404" i="1"/>
  <c r="Z407" i="1"/>
  <c r="Z410" i="1"/>
  <c r="Z433" i="1"/>
  <c r="Z5" i="1"/>
  <c r="Z21" i="1"/>
  <c r="Z48" i="1"/>
  <c r="Z77" i="1"/>
  <c r="Z94" i="1"/>
  <c r="Z100" i="1"/>
  <c r="Z125" i="1"/>
  <c r="Z128" i="1"/>
  <c r="Z131" i="1"/>
  <c r="Z134" i="1"/>
  <c r="Z137" i="1"/>
  <c r="Z140" i="1"/>
  <c r="Z143" i="1"/>
  <c r="Z146" i="1"/>
  <c r="Z149" i="1"/>
  <c r="Z208" i="1"/>
  <c r="Z211" i="1"/>
  <c r="Z214" i="1"/>
  <c r="Z217" i="1"/>
  <c r="Z220" i="1"/>
  <c r="Z231" i="1"/>
  <c r="Z258" i="1"/>
  <c r="Z261" i="1"/>
  <c r="Z267" i="1"/>
  <c r="Z287" i="1"/>
  <c r="Z304" i="1"/>
  <c r="Z324" i="1"/>
  <c r="Z330" i="1"/>
  <c r="Z341" i="1"/>
  <c r="Z358" i="1"/>
  <c r="Z390" i="1"/>
  <c r="Z393" i="1"/>
  <c r="Z396" i="1"/>
  <c r="Z498" i="1"/>
  <c r="Z504" i="1"/>
  <c r="Z105" i="1"/>
  <c r="Z108" i="1"/>
  <c r="Z111" i="1"/>
  <c r="Z114" i="1"/>
  <c r="Z117" i="1"/>
  <c r="Z120" i="1"/>
  <c r="Z152" i="1"/>
  <c r="Z158" i="1"/>
  <c r="Z161" i="1"/>
  <c r="Z164" i="1"/>
  <c r="Z167" i="1"/>
  <c r="Z170" i="1"/>
  <c r="Z173" i="1"/>
  <c r="Z176" i="1"/>
  <c r="Z179" i="1"/>
  <c r="Z223" i="1"/>
  <c r="Z234" i="1"/>
  <c r="Z237" i="1"/>
  <c r="Z240" i="1"/>
  <c r="Z290" i="1"/>
  <c r="Z307" i="1"/>
  <c r="Z310" i="1"/>
  <c r="Z313" i="1"/>
  <c r="Z316" i="1"/>
  <c r="Z333" i="1"/>
  <c r="Z344" i="1"/>
  <c r="Z361" i="1"/>
  <c r="Z364" i="1"/>
  <c r="Z399" i="1"/>
  <c r="Z413" i="1"/>
  <c r="Z416" i="1"/>
  <c r="Z419" i="1"/>
  <c r="Z522" i="1"/>
  <c r="Z6" i="1"/>
  <c r="Z11" i="1"/>
  <c r="Z123" i="1"/>
  <c r="Z182" i="1"/>
  <c r="Z185" i="1"/>
  <c r="Z188" i="1"/>
  <c r="Z191" i="1"/>
  <c r="Z194" i="1"/>
  <c r="Z197" i="1"/>
  <c r="Z200" i="1"/>
  <c r="Z203" i="1"/>
  <c r="Z226" i="1"/>
  <c r="Z229" i="1"/>
  <c r="Z243" i="1"/>
  <c r="Z270" i="1"/>
  <c r="Z273" i="1"/>
  <c r="Z276" i="1"/>
  <c r="Z279" i="1"/>
  <c r="Z293" i="1"/>
  <c r="Z319" i="1"/>
  <c r="Z322" i="1"/>
  <c r="Z336" i="1"/>
  <c r="Z339" i="1"/>
  <c r="Z347" i="1"/>
  <c r="Z367" i="1"/>
  <c r="Z370" i="1"/>
  <c r="Z373" i="1"/>
  <c r="Z376" i="1"/>
  <c r="Z425" i="1"/>
  <c r="Z428" i="1"/>
  <c r="Z17" i="1"/>
  <c r="Z206" i="1"/>
  <c r="Z246" i="1"/>
  <c r="Z249" i="1"/>
  <c r="Z253" i="1"/>
  <c r="Z282" i="1"/>
  <c r="Z285" i="1"/>
  <c r="Z296" i="1"/>
  <c r="Z299" i="1"/>
  <c r="Z302" i="1"/>
  <c r="Z353" i="1"/>
  <c r="Z356" i="1"/>
  <c r="Z379" i="1"/>
  <c r="Z382" i="1"/>
  <c r="Z385" i="1"/>
  <c r="Z388" i="1"/>
  <c r="Z402" i="1"/>
  <c r="Z405" i="1"/>
  <c r="Z408" i="1"/>
  <c r="Z431" i="1"/>
  <c r="Z481" i="1"/>
  <c r="Z7" i="1"/>
  <c r="Z12" i="1"/>
  <c r="Z28" i="1"/>
  <c r="Z39" i="1"/>
  <c r="Z44" i="1"/>
  <c r="Z50" i="1"/>
  <c r="Z126" i="1"/>
  <c r="Z129" i="1"/>
  <c r="Z132" i="1"/>
  <c r="Z135" i="1"/>
  <c r="Z138" i="1"/>
  <c r="Z141" i="1"/>
  <c r="Z144" i="1"/>
  <c r="Z147" i="1"/>
  <c r="Z150" i="1"/>
  <c r="Z209" i="1"/>
  <c r="Z212" i="1"/>
  <c r="Z215" i="1"/>
  <c r="Z218" i="1"/>
  <c r="Z256" i="1"/>
  <c r="Z259" i="1"/>
  <c r="Z262" i="1"/>
  <c r="Z265" i="1"/>
  <c r="Z268" i="1"/>
  <c r="Z305" i="1"/>
  <c r="Z325" i="1"/>
  <c r="Z328" i="1"/>
  <c r="Z331" i="1"/>
  <c r="Z359" i="1"/>
  <c r="Z391" i="1"/>
  <c r="Z394" i="1"/>
  <c r="Z397" i="1"/>
  <c r="Z411" i="1"/>
  <c r="Z499" i="1"/>
  <c r="Z18" i="1"/>
  <c r="Z23" i="1"/>
  <c r="Z34" i="1"/>
  <c r="Z106" i="1"/>
  <c r="Z109" i="1"/>
  <c r="Z112" i="1"/>
  <c r="Z115" i="1"/>
  <c r="Z118" i="1"/>
  <c r="Z121" i="1"/>
  <c r="Z153" i="1"/>
  <c r="Z156" i="1"/>
  <c r="Z159" i="1"/>
  <c r="Z162" i="1"/>
  <c r="Z165" i="1"/>
  <c r="Z168" i="1"/>
  <c r="Z171" i="1"/>
  <c r="Z174" i="1"/>
  <c r="Z177" i="1"/>
  <c r="Z180" i="1"/>
  <c r="Z221" i="1"/>
  <c r="Z232" i="1"/>
  <c r="Z235" i="1"/>
  <c r="Z238" i="1"/>
  <c r="Z241" i="1"/>
  <c r="Z288" i="1"/>
  <c r="Z308" i="1"/>
  <c r="Z311" i="1"/>
  <c r="Z314" i="1"/>
  <c r="Z317" i="1"/>
  <c r="Z334" i="1"/>
  <c r="Z342" i="1"/>
  <c r="Z362" i="1"/>
  <c r="Z365" i="1"/>
  <c r="Z414" i="1"/>
  <c r="Z417" i="1"/>
  <c r="Z420" i="1"/>
  <c r="Z517" i="1"/>
  <c r="Z526" i="1"/>
  <c r="Z183" i="1"/>
  <c r="Z186" i="1"/>
  <c r="Z189" i="1"/>
  <c r="Z192" i="1"/>
  <c r="Z195" i="1"/>
  <c r="Z198" i="1"/>
  <c r="Z201" i="1"/>
  <c r="Z204" i="1"/>
  <c r="Z224" i="1"/>
  <c r="Z227" i="1"/>
  <c r="Z244" i="1"/>
  <c r="Z271" i="1"/>
  <c r="Z274" i="1"/>
  <c r="Z277" i="1"/>
  <c r="Z280" i="1"/>
  <c r="Z291" i="1"/>
  <c r="Z320" i="1"/>
  <c r="Z337" i="1"/>
  <c r="Z345" i="1"/>
  <c r="Z348" i="1"/>
  <c r="Z351" i="1"/>
  <c r="Z368" i="1"/>
  <c r="Z371" i="1"/>
  <c r="Z374" i="1"/>
  <c r="Z377" i="1"/>
  <c r="Z423" i="1"/>
  <c r="Z426" i="1"/>
  <c r="Z429" i="1"/>
  <c r="Z19" i="1"/>
  <c r="Z24" i="1"/>
  <c r="Z207" i="1"/>
  <c r="Z230" i="1"/>
  <c r="Z247" i="1"/>
  <c r="Z250" i="1"/>
  <c r="Z254" i="1"/>
  <c r="Z283" i="1"/>
  <c r="Z286" i="1"/>
  <c r="Z294" i="1"/>
  <c r="Z297" i="1"/>
  <c r="Z300" i="1"/>
  <c r="Z323" i="1"/>
  <c r="Z340" i="1"/>
  <c r="Z354" i="1"/>
  <c r="Z380" i="1"/>
  <c r="Z383" i="1"/>
  <c r="Z386" i="1"/>
  <c r="Z400" i="1"/>
  <c r="Z403" i="1"/>
  <c r="Z406" i="1"/>
  <c r="Z409" i="1"/>
  <c r="Z432" i="1"/>
  <c r="Z485" i="1"/>
  <c r="Z41" i="1"/>
  <c r="Z46" i="1"/>
  <c r="Z52" i="1"/>
  <c r="Z75" i="1"/>
  <c r="Z98" i="1"/>
  <c r="Z107" i="1"/>
  <c r="Z110" i="1"/>
  <c r="Z113" i="1"/>
  <c r="Z116" i="1"/>
  <c r="Z119" i="1"/>
  <c r="Z154" i="1"/>
  <c r="Z157" i="1"/>
  <c r="Z160" i="1"/>
  <c r="Z163" i="1"/>
  <c r="Z166" i="1"/>
  <c r="Z169" i="1"/>
  <c r="Z172" i="1"/>
  <c r="Z175" i="1"/>
  <c r="Z178" i="1"/>
  <c r="Z181" i="1"/>
  <c r="Z222" i="1"/>
  <c r="Z233" i="1"/>
  <c r="Z236" i="1"/>
  <c r="Z239" i="1"/>
  <c r="Z269" i="1"/>
  <c r="Z289" i="1"/>
  <c r="Z306" i="1"/>
  <c r="Z309" i="1"/>
  <c r="Z312" i="1"/>
  <c r="Z315" i="1"/>
  <c r="Z343" i="1"/>
  <c r="Z360" i="1"/>
  <c r="Z363" i="1"/>
  <c r="Z412" i="1"/>
  <c r="Z415" i="1"/>
  <c r="Z418" i="1"/>
  <c r="Z421" i="1"/>
  <c r="Z509" i="1"/>
  <c r="Z515" i="1"/>
  <c r="Z521" i="1"/>
  <c r="Z527" i="1"/>
  <c r="Z4" i="1"/>
  <c r="Z47" i="1"/>
  <c r="Z99" i="1"/>
  <c r="Z65" i="1"/>
  <c r="Z29" i="1"/>
  <c r="Z139" i="1"/>
  <c r="L9" i="3"/>
  <c r="Z327" i="1"/>
  <c r="Z350" i="1"/>
  <c r="Z72" i="1"/>
  <c r="Z85" i="1"/>
  <c r="Z64" i="1"/>
  <c r="Z56" i="1"/>
  <c r="Z13" i="1"/>
  <c r="Z303" i="1"/>
  <c r="Z263" i="1"/>
  <c r="Z213" i="1"/>
  <c r="Z2" i="1"/>
  <c r="Z78" i="1"/>
  <c r="Z71" i="1"/>
  <c r="Z63" i="1"/>
  <c r="Z38" i="1"/>
  <c r="Z27" i="1"/>
  <c r="Z357" i="1"/>
  <c r="Z329" i="1"/>
  <c r="Z133" i="1"/>
  <c r="Z104" i="1"/>
  <c r="Z97" i="1"/>
  <c r="Z91" i="1"/>
  <c r="Z84" i="1"/>
  <c r="Z37" i="1"/>
  <c r="Z9" i="1"/>
  <c r="Z257" i="1"/>
  <c r="Z148" i="1"/>
  <c r="Z45" i="1"/>
  <c r="Z36" i="1"/>
  <c r="Z25" i="1"/>
  <c r="Z8" i="1"/>
  <c r="Z395" i="1"/>
  <c r="Z127" i="1"/>
  <c r="Z103" i="1"/>
  <c r="Z96" i="1"/>
  <c r="Z90" i="1"/>
  <c r="Z83" i="1"/>
  <c r="Z76" i="1"/>
  <c r="Z54" i="1"/>
  <c r="Z35" i="1"/>
  <c r="Z142" i="1"/>
  <c r="Z82" i="1"/>
  <c r="Z61" i="1"/>
  <c r="Z53" i="1"/>
  <c r="Z22" i="1"/>
  <c r="Z389" i="1"/>
  <c r="Z266" i="1"/>
  <c r="Z216" i="1"/>
  <c r="Z102" i="1"/>
  <c r="Z95" i="1"/>
  <c r="Z89" i="1"/>
  <c r="Z43" i="1"/>
  <c r="Z33" i="1"/>
  <c r="Z332" i="1"/>
  <c r="Z136" i="1"/>
  <c r="L3" i="3"/>
  <c r="Z462" i="1"/>
  <c r="Z468" i="1"/>
  <c r="Z252" i="1"/>
  <c r="Z489" i="1"/>
  <c r="Z264" i="1"/>
  <c r="Z422" i="1"/>
  <c r="Z458" i="1"/>
  <c r="Z88" i="1"/>
  <c r="Z81" i="1"/>
  <c r="Z74" i="1"/>
  <c r="Z60" i="1"/>
  <c r="Z42" i="1"/>
  <c r="Z20" i="1"/>
  <c r="Z260" i="1"/>
  <c r="Z210" i="1"/>
  <c r="Z151" i="1"/>
  <c r="Z101" i="1"/>
  <c r="Z59" i="1"/>
  <c r="Z51" i="1"/>
  <c r="Z32" i="1"/>
  <c r="Z398" i="1"/>
  <c r="Z326" i="1"/>
  <c r="Z130" i="1"/>
  <c r="AA80" i="1"/>
  <c r="AB80" i="1" s="1"/>
  <c r="M9" i="3"/>
  <c r="N3" i="3"/>
  <c r="M3" i="3"/>
  <c r="N9" i="3"/>
  <c r="X92" i="1" l="1"/>
  <c r="Y92" i="1" s="1"/>
  <c r="AA92" i="1" s="1"/>
  <c r="AB92" i="1" s="1"/>
  <c r="X62" i="1"/>
  <c r="Y62" i="1" s="1"/>
  <c r="AA62" i="1" s="1"/>
  <c r="AB62" i="1" s="1"/>
  <c r="X93" i="1"/>
  <c r="Y93" i="1" s="1"/>
  <c r="AA93" i="1" s="1"/>
  <c r="AB93" i="1" s="1"/>
  <c r="X67" i="1"/>
  <c r="Y67" i="1" s="1"/>
  <c r="AA67" i="1" s="1"/>
  <c r="AB67" i="1" s="1"/>
  <c r="X68" i="1"/>
  <c r="Y68" i="1" s="1"/>
  <c r="AA68" i="1" s="1"/>
  <c r="AB68" i="1" s="1"/>
  <c r="X69" i="1"/>
  <c r="Y69" i="1" s="1"/>
  <c r="AA69" i="1" s="1"/>
  <c r="AB69" i="1" s="1"/>
  <c r="X55" i="1"/>
  <c r="Y55" i="1" s="1"/>
  <c r="AA55" i="1" s="1"/>
  <c r="AB55" i="1" s="1"/>
  <c r="X436" i="1"/>
  <c r="Y436" i="1" s="1"/>
  <c r="AA436" i="1" s="1"/>
  <c r="AB436" i="1" s="1"/>
  <c r="X439" i="1"/>
  <c r="Y439" i="1" s="1"/>
  <c r="AA439" i="1" s="1"/>
  <c r="AB439" i="1" s="1"/>
  <c r="X442" i="1"/>
  <c r="Y442" i="1" s="1"/>
  <c r="AA442" i="1" s="1"/>
  <c r="AB442" i="1" s="1"/>
  <c r="X445" i="1"/>
  <c r="Y445" i="1" s="1"/>
  <c r="AA445" i="1" s="1"/>
  <c r="AB445" i="1" s="1"/>
  <c r="X448" i="1"/>
  <c r="Y448" i="1" s="1"/>
  <c r="AA448" i="1" s="1"/>
  <c r="AB448" i="1" s="1"/>
  <c r="X451" i="1"/>
  <c r="Y451" i="1" s="1"/>
  <c r="AA451" i="1" s="1"/>
  <c r="AB451" i="1" s="1"/>
  <c r="X469" i="1"/>
  <c r="Y469" i="1" s="1"/>
  <c r="AA469" i="1" s="1"/>
  <c r="AB469" i="1" s="1"/>
  <c r="X466" i="1"/>
  <c r="Y466" i="1" s="1"/>
  <c r="AA466" i="1" s="1"/>
  <c r="AB466" i="1" s="1"/>
  <c r="X434" i="1"/>
  <c r="Y434" i="1" s="1"/>
  <c r="AA434" i="1" s="1"/>
  <c r="AB434" i="1" s="1"/>
  <c r="X437" i="1"/>
  <c r="Y437" i="1" s="1"/>
  <c r="AA437" i="1" s="1"/>
  <c r="AB437" i="1" s="1"/>
  <c r="X440" i="1"/>
  <c r="Y440" i="1" s="1"/>
  <c r="AA440" i="1" s="1"/>
  <c r="AB440" i="1" s="1"/>
  <c r="X443" i="1"/>
  <c r="Y443" i="1" s="1"/>
  <c r="AA443" i="1" s="1"/>
  <c r="AB443" i="1" s="1"/>
  <c r="X446" i="1"/>
  <c r="Y446" i="1" s="1"/>
  <c r="AA446" i="1" s="1"/>
  <c r="AB446" i="1" s="1"/>
  <c r="X449" i="1"/>
  <c r="Y449" i="1" s="1"/>
  <c r="AA449" i="1" s="1"/>
  <c r="AB449" i="1" s="1"/>
  <c r="X459" i="1"/>
  <c r="Y459" i="1" s="1"/>
  <c r="AA459" i="1" s="1"/>
  <c r="AB459" i="1" s="1"/>
  <c r="X470" i="1"/>
  <c r="Y470" i="1" s="1"/>
  <c r="AA470" i="1" s="1"/>
  <c r="AB470" i="1" s="1"/>
  <c r="X456" i="1"/>
  <c r="Y456" i="1" s="1"/>
  <c r="AA456" i="1" s="1"/>
  <c r="AB456" i="1" s="1"/>
  <c r="X453" i="1"/>
  <c r="Y453" i="1" s="1"/>
  <c r="AA453" i="1" s="1"/>
  <c r="AB453" i="1" s="1"/>
  <c r="X467" i="1"/>
  <c r="Y467" i="1" s="1"/>
  <c r="AA467" i="1" s="1"/>
  <c r="AB467" i="1" s="1"/>
  <c r="X435" i="1"/>
  <c r="Y435" i="1" s="1"/>
  <c r="AA435" i="1" s="1"/>
  <c r="AB435" i="1" s="1"/>
  <c r="X438" i="1"/>
  <c r="Y438" i="1" s="1"/>
  <c r="AA438" i="1" s="1"/>
  <c r="AB438" i="1" s="1"/>
  <c r="X441" i="1"/>
  <c r="Y441" i="1" s="1"/>
  <c r="AA441" i="1" s="1"/>
  <c r="AB441" i="1" s="1"/>
  <c r="X444" i="1"/>
  <c r="Y444" i="1" s="1"/>
  <c r="AA444" i="1" s="1"/>
  <c r="AB444" i="1" s="1"/>
  <c r="X447" i="1"/>
  <c r="Y447" i="1" s="1"/>
  <c r="AA447" i="1" s="1"/>
  <c r="AB447" i="1" s="1"/>
  <c r="X450" i="1"/>
  <c r="Y450" i="1" s="1"/>
  <c r="AA450" i="1" s="1"/>
  <c r="AB450" i="1" s="1"/>
  <c r="X460" i="1"/>
  <c r="Y460" i="1" s="1"/>
  <c r="AA460" i="1" s="1"/>
  <c r="AB460" i="1" s="1"/>
  <c r="X457" i="1"/>
  <c r="Y457" i="1" s="1"/>
  <c r="AA457" i="1" s="1"/>
  <c r="AB457" i="1" s="1"/>
  <c r="X471" i="1"/>
  <c r="Y471" i="1" s="1"/>
  <c r="AA471" i="1" s="1"/>
  <c r="AB471" i="1" s="1"/>
  <c r="X454" i="1"/>
  <c r="Y454" i="1" s="1"/>
  <c r="AA454" i="1" s="1"/>
  <c r="AB454" i="1" s="1"/>
  <c r="X465" i="1"/>
  <c r="Y465" i="1" s="1"/>
  <c r="AA465" i="1" s="1"/>
  <c r="AB465" i="1" s="1"/>
  <c r="X472" i="1"/>
  <c r="Y472" i="1" s="1"/>
  <c r="AA472" i="1" s="1"/>
  <c r="AB472" i="1" s="1"/>
  <c r="X452" i="1"/>
  <c r="Y452" i="1" s="1"/>
  <c r="AA452" i="1" s="1"/>
  <c r="AB452" i="1" s="1"/>
  <c r="X455" i="1"/>
  <c r="Y455" i="1" s="1"/>
  <c r="AA455" i="1" s="1"/>
  <c r="AB455" i="1" s="1"/>
  <c r="X464" i="1"/>
  <c r="Y464" i="1" s="1"/>
  <c r="AA464" i="1" s="1"/>
  <c r="AB464" i="1" s="1"/>
  <c r="X155" i="1"/>
  <c r="Y155" i="1" s="1"/>
  <c r="AA155" i="1" s="1"/>
  <c r="AB155" i="1" s="1"/>
  <c r="X70" i="1"/>
  <c r="Y70" i="1" s="1"/>
  <c r="AA70" i="1" s="1"/>
  <c r="AB70" i="1" s="1"/>
  <c r="X491" i="1"/>
  <c r="Y491" i="1" s="1"/>
  <c r="AA491" i="1" s="1"/>
  <c r="AB491" i="1" s="1"/>
  <c r="X497" i="1"/>
  <c r="Y497" i="1" s="1"/>
  <c r="AA497" i="1" s="1"/>
  <c r="AB497" i="1" s="1"/>
  <c r="X511" i="1"/>
  <c r="Y511" i="1" s="1"/>
  <c r="AA511" i="1" s="1"/>
  <c r="AB511" i="1" s="1"/>
  <c r="X518" i="1"/>
  <c r="Y518" i="1" s="1"/>
  <c r="AA518" i="1" s="1"/>
  <c r="AB518" i="1" s="1"/>
  <c r="X474" i="1"/>
  <c r="Y474" i="1" s="1"/>
  <c r="AA474" i="1" s="1"/>
  <c r="AB474" i="1" s="1"/>
  <c r="X475" i="1"/>
  <c r="Y475" i="1" s="1"/>
  <c r="AA475" i="1" s="1"/>
  <c r="AB475" i="1" s="1"/>
  <c r="X478" i="1"/>
  <c r="Y478" i="1" s="1"/>
  <c r="AA478" i="1" s="1"/>
  <c r="AB478" i="1" s="1"/>
  <c r="X488" i="1"/>
  <c r="Y488" i="1" s="1"/>
  <c r="AA488" i="1" s="1"/>
  <c r="AB488" i="1" s="1"/>
  <c r="X505" i="1"/>
  <c r="Y505" i="1" s="1"/>
  <c r="AA505" i="1" s="1"/>
  <c r="AB505" i="1" s="1"/>
  <c r="X508" i="1"/>
  <c r="Y508" i="1" s="1"/>
  <c r="AA508" i="1" s="1"/>
  <c r="AB508" i="1" s="1"/>
  <c r="X502" i="1"/>
  <c r="Y502" i="1" s="1"/>
  <c r="AA502" i="1" s="1"/>
  <c r="AB502" i="1" s="1"/>
  <c r="X482" i="1"/>
  <c r="Y482" i="1" s="1"/>
  <c r="AA482" i="1" s="1"/>
  <c r="AB482" i="1" s="1"/>
  <c r="X492" i="1"/>
  <c r="Y492" i="1" s="1"/>
  <c r="AA492" i="1" s="1"/>
  <c r="AB492" i="1" s="1"/>
  <c r="X512" i="1"/>
  <c r="Y512" i="1" s="1"/>
  <c r="AA512" i="1" s="1"/>
  <c r="AB512" i="1" s="1"/>
  <c r="X523" i="1"/>
  <c r="Y523" i="1" s="1"/>
  <c r="AA523" i="1" s="1"/>
  <c r="AB523" i="1" s="1"/>
  <c r="X507" i="1"/>
  <c r="Y507" i="1" s="1"/>
  <c r="AA507" i="1" s="1"/>
  <c r="AB507" i="1" s="1"/>
  <c r="X463" i="1"/>
  <c r="Y463" i="1" s="1"/>
  <c r="AA463" i="1" s="1"/>
  <c r="AB463" i="1" s="1"/>
  <c r="X495" i="1"/>
  <c r="Y495" i="1" s="1"/>
  <c r="AA495" i="1" s="1"/>
  <c r="AB495" i="1" s="1"/>
  <c r="X519" i="1"/>
  <c r="Y519" i="1" s="1"/>
  <c r="AA519" i="1" s="1"/>
  <c r="AB519" i="1" s="1"/>
  <c r="X14" i="1"/>
  <c r="Y14" i="1" s="1"/>
  <c r="AA14" i="1" s="1"/>
  <c r="AB14" i="1" s="1"/>
  <c r="X528" i="1"/>
  <c r="Y528" i="1" s="1"/>
  <c r="AA528" i="1" s="1"/>
  <c r="AB528" i="1" s="1"/>
  <c r="X480" i="1"/>
  <c r="Y480" i="1" s="1"/>
  <c r="AA480" i="1" s="1"/>
  <c r="AB480" i="1" s="1"/>
  <c r="X473" i="1"/>
  <c r="Y473" i="1" s="1"/>
  <c r="AA473" i="1" s="1"/>
  <c r="AB473" i="1" s="1"/>
  <c r="X476" i="1"/>
  <c r="Y476" i="1" s="1"/>
  <c r="AA476" i="1" s="1"/>
  <c r="AB476" i="1" s="1"/>
  <c r="X479" i="1"/>
  <c r="Y479" i="1" s="1"/>
  <c r="AA479" i="1" s="1"/>
  <c r="AB479" i="1" s="1"/>
  <c r="X486" i="1"/>
  <c r="Y486" i="1" s="1"/>
  <c r="AA486" i="1" s="1"/>
  <c r="AB486" i="1" s="1"/>
  <c r="X506" i="1"/>
  <c r="Y506" i="1" s="1"/>
  <c r="AA506" i="1" s="1"/>
  <c r="AB506" i="1" s="1"/>
  <c r="X516" i="1"/>
  <c r="Y516" i="1" s="1"/>
  <c r="AA516" i="1" s="1"/>
  <c r="AB516" i="1" s="1"/>
  <c r="X483" i="1"/>
  <c r="Y483" i="1" s="1"/>
  <c r="AA483" i="1" s="1"/>
  <c r="AB483" i="1" s="1"/>
  <c r="X496" i="1"/>
  <c r="Y496" i="1" s="1"/>
  <c r="AA496" i="1" s="1"/>
  <c r="AB496" i="1" s="1"/>
  <c r="X503" i="1"/>
  <c r="Y503" i="1" s="1"/>
  <c r="AA503" i="1" s="1"/>
  <c r="AB503" i="1" s="1"/>
  <c r="X520" i="1"/>
  <c r="Y520" i="1" s="1"/>
  <c r="AA520" i="1" s="1"/>
  <c r="AB520" i="1" s="1"/>
  <c r="X493" i="1"/>
  <c r="Y493" i="1" s="1"/>
  <c r="AA493" i="1" s="1"/>
  <c r="AB493" i="1" s="1"/>
  <c r="X510" i="1"/>
  <c r="Y510" i="1" s="1"/>
  <c r="AA510" i="1" s="1"/>
  <c r="AB510" i="1" s="1"/>
  <c r="X524" i="1"/>
  <c r="Y524" i="1" s="1"/>
  <c r="AA524" i="1" s="1"/>
  <c r="AB524" i="1" s="1"/>
  <c r="X461" i="1"/>
  <c r="Y461" i="1" s="1"/>
  <c r="AA461" i="1" s="1"/>
  <c r="AB461" i="1" s="1"/>
  <c r="X490" i="1"/>
  <c r="Y490" i="1" s="1"/>
  <c r="AA490" i="1" s="1"/>
  <c r="AB490" i="1" s="1"/>
  <c r="X500" i="1"/>
  <c r="Y500" i="1" s="1"/>
  <c r="AA500" i="1" s="1"/>
  <c r="AB500" i="1" s="1"/>
  <c r="X513" i="1"/>
  <c r="Y513" i="1" s="1"/>
  <c r="AA513" i="1" s="1"/>
  <c r="AB513" i="1" s="1"/>
  <c r="X487" i="1"/>
  <c r="Y487" i="1" s="1"/>
  <c r="AA487" i="1" s="1"/>
  <c r="AB487" i="1" s="1"/>
  <c r="X484" i="1"/>
  <c r="Y484" i="1" s="1"/>
  <c r="AA484" i="1" s="1"/>
  <c r="AB484" i="1" s="1"/>
  <c r="X494" i="1"/>
  <c r="Y494" i="1" s="1"/>
  <c r="AA494" i="1" s="1"/>
  <c r="AB494" i="1" s="1"/>
  <c r="X501" i="1"/>
  <c r="Y501" i="1" s="1"/>
  <c r="AA501" i="1" s="1"/>
  <c r="AB501" i="1" s="1"/>
  <c r="X514" i="1"/>
  <c r="Y514" i="1" s="1"/>
  <c r="AA514" i="1" s="1"/>
  <c r="AB514" i="1" s="1"/>
  <c r="X525" i="1"/>
  <c r="Y525" i="1" s="1"/>
  <c r="AA525" i="1" s="1"/>
  <c r="AB525" i="1" s="1"/>
  <c r="X477" i="1"/>
  <c r="Y477" i="1" s="1"/>
  <c r="AA477" i="1" s="1"/>
  <c r="AB477" i="1" s="1"/>
  <c r="X327" i="1"/>
  <c r="Y327" i="1" s="1"/>
  <c r="AA327" i="1" s="1"/>
  <c r="AB327" i="1" s="1"/>
  <c r="X350" i="1"/>
  <c r="Y350" i="1" s="1"/>
  <c r="AA350" i="1" s="1"/>
  <c r="AB350" i="1" s="1"/>
  <c r="X51" i="1"/>
  <c r="Y51" i="1" s="1"/>
  <c r="AA51" i="1" s="1"/>
  <c r="AB51" i="1" s="1"/>
  <c r="X252" i="1"/>
  <c r="Y252" i="1" s="1"/>
  <c r="AA252" i="1" s="1"/>
  <c r="AB252" i="1" s="1"/>
  <c r="X489" i="1"/>
  <c r="Y489" i="1" s="1"/>
  <c r="AA489" i="1" s="1"/>
  <c r="AB489" i="1" s="1"/>
  <c r="X264" i="1"/>
  <c r="Y264" i="1" s="1"/>
  <c r="AA264" i="1" s="1"/>
  <c r="AB264" i="1" s="1"/>
  <c r="X422" i="1"/>
  <c r="Y422" i="1" s="1"/>
  <c r="AA422" i="1" s="1"/>
  <c r="AB422" i="1" s="1"/>
  <c r="X458" i="1"/>
  <c r="Y458" i="1" s="1"/>
  <c r="AA458" i="1" s="1"/>
  <c r="AB458" i="1" s="1"/>
  <c r="X326" i="1"/>
  <c r="Y326" i="1" s="1"/>
  <c r="AA326" i="1" s="1"/>
  <c r="AB326" i="1" s="1"/>
  <c r="X462" i="1"/>
  <c r="Y462" i="1" s="1"/>
  <c r="AA462" i="1" s="1"/>
  <c r="AB462" i="1" s="1"/>
  <c r="X468" i="1"/>
  <c r="Y468" i="1" s="1"/>
  <c r="AA468" i="1" s="1"/>
  <c r="AB468" i="1" s="1"/>
  <c r="X231" i="1"/>
  <c r="Y231" i="1" s="1"/>
  <c r="AA231" i="1" s="1"/>
  <c r="AB231" i="1" s="1"/>
  <c r="X248" i="1"/>
  <c r="Y248" i="1" s="1"/>
  <c r="AA248" i="1" s="1"/>
  <c r="AB248" i="1" s="1"/>
  <c r="X255" i="1"/>
  <c r="Y255" i="1" s="1"/>
  <c r="AA255" i="1" s="1"/>
  <c r="AB255" i="1" s="1"/>
  <c r="X284" i="1"/>
  <c r="Y284" i="1" s="1"/>
  <c r="AA284" i="1" s="1"/>
  <c r="AB284" i="1" s="1"/>
  <c r="X287" i="1"/>
  <c r="Y287" i="1" s="1"/>
  <c r="AA287" i="1" s="1"/>
  <c r="AB287" i="1" s="1"/>
  <c r="X295" i="1"/>
  <c r="Y295" i="1" s="1"/>
  <c r="AA295" i="1" s="1"/>
  <c r="AB295" i="1" s="1"/>
  <c r="X298" i="1"/>
  <c r="Y298" i="1" s="1"/>
  <c r="AA298" i="1" s="1"/>
  <c r="AB298" i="1" s="1"/>
  <c r="X301" i="1"/>
  <c r="Y301" i="1" s="1"/>
  <c r="AA301" i="1" s="1"/>
  <c r="AB301" i="1" s="1"/>
  <c r="X324" i="1"/>
  <c r="Y324" i="1" s="1"/>
  <c r="AA324" i="1" s="1"/>
  <c r="AB324" i="1" s="1"/>
  <c r="X341" i="1"/>
  <c r="Y341" i="1" s="1"/>
  <c r="AA341" i="1" s="1"/>
  <c r="AB341" i="1" s="1"/>
  <c r="X355" i="1"/>
  <c r="Y355" i="1" s="1"/>
  <c r="AA355" i="1" s="1"/>
  <c r="AB355" i="1" s="1"/>
  <c r="X381" i="1"/>
  <c r="Y381" i="1" s="1"/>
  <c r="AA381" i="1" s="1"/>
  <c r="AB381" i="1" s="1"/>
  <c r="X384" i="1"/>
  <c r="Y384" i="1" s="1"/>
  <c r="AA384" i="1" s="1"/>
  <c r="AB384" i="1" s="1"/>
  <c r="X387" i="1"/>
  <c r="Y387" i="1" s="1"/>
  <c r="AA387" i="1" s="1"/>
  <c r="AB387" i="1" s="1"/>
  <c r="X401" i="1"/>
  <c r="Y401" i="1" s="1"/>
  <c r="AA401" i="1" s="1"/>
  <c r="AB401" i="1" s="1"/>
  <c r="X404" i="1"/>
  <c r="Y404" i="1" s="1"/>
  <c r="AA404" i="1" s="1"/>
  <c r="AB404" i="1" s="1"/>
  <c r="X407" i="1"/>
  <c r="Y407" i="1" s="1"/>
  <c r="AA407" i="1" s="1"/>
  <c r="AB407" i="1" s="1"/>
  <c r="X410" i="1"/>
  <c r="Y410" i="1" s="1"/>
  <c r="AA410" i="1" s="1"/>
  <c r="AB410" i="1" s="1"/>
  <c r="X433" i="1"/>
  <c r="Y433" i="1" s="1"/>
  <c r="AA433" i="1" s="1"/>
  <c r="AB433" i="1" s="1"/>
  <c r="X5" i="1"/>
  <c r="Y5" i="1" s="1"/>
  <c r="AA5" i="1" s="1"/>
  <c r="AB5" i="1" s="1"/>
  <c r="X125" i="1"/>
  <c r="Y125" i="1" s="1"/>
  <c r="AA125" i="1" s="1"/>
  <c r="AB125" i="1" s="1"/>
  <c r="X128" i="1"/>
  <c r="Y128" i="1" s="1"/>
  <c r="AA128" i="1" s="1"/>
  <c r="AB128" i="1" s="1"/>
  <c r="X131" i="1"/>
  <c r="Y131" i="1" s="1"/>
  <c r="AA131" i="1" s="1"/>
  <c r="AB131" i="1" s="1"/>
  <c r="X134" i="1"/>
  <c r="Y134" i="1" s="1"/>
  <c r="AA134" i="1" s="1"/>
  <c r="AB134" i="1" s="1"/>
  <c r="X137" i="1"/>
  <c r="Y137" i="1" s="1"/>
  <c r="AA137" i="1" s="1"/>
  <c r="AB137" i="1" s="1"/>
  <c r="X140" i="1"/>
  <c r="Y140" i="1" s="1"/>
  <c r="AA140" i="1" s="1"/>
  <c r="AB140" i="1" s="1"/>
  <c r="X143" i="1"/>
  <c r="Y143" i="1" s="1"/>
  <c r="AA143" i="1" s="1"/>
  <c r="AB143" i="1" s="1"/>
  <c r="X146" i="1"/>
  <c r="Y146" i="1" s="1"/>
  <c r="AA146" i="1" s="1"/>
  <c r="AB146" i="1" s="1"/>
  <c r="X149" i="1"/>
  <c r="Y149" i="1" s="1"/>
  <c r="AA149" i="1" s="1"/>
  <c r="AB149" i="1" s="1"/>
  <c r="X152" i="1"/>
  <c r="Y152" i="1" s="1"/>
  <c r="AA152" i="1" s="1"/>
  <c r="AB152" i="1" s="1"/>
  <c r="X208" i="1"/>
  <c r="Y208" i="1" s="1"/>
  <c r="AA208" i="1" s="1"/>
  <c r="AB208" i="1" s="1"/>
  <c r="X211" i="1"/>
  <c r="Y211" i="1" s="1"/>
  <c r="AA211" i="1" s="1"/>
  <c r="AB211" i="1" s="1"/>
  <c r="X214" i="1"/>
  <c r="Y214" i="1" s="1"/>
  <c r="AA214" i="1" s="1"/>
  <c r="AB214" i="1" s="1"/>
  <c r="X217" i="1"/>
  <c r="Y217" i="1" s="1"/>
  <c r="AA217" i="1" s="1"/>
  <c r="AB217" i="1" s="1"/>
  <c r="X220" i="1"/>
  <c r="Y220" i="1" s="1"/>
  <c r="AA220" i="1" s="1"/>
  <c r="AB220" i="1" s="1"/>
  <c r="X258" i="1"/>
  <c r="Y258" i="1" s="1"/>
  <c r="AA258" i="1" s="1"/>
  <c r="AB258" i="1" s="1"/>
  <c r="X261" i="1"/>
  <c r="Y261" i="1" s="1"/>
  <c r="AA261" i="1" s="1"/>
  <c r="AB261" i="1" s="1"/>
  <c r="X267" i="1"/>
  <c r="Y267" i="1" s="1"/>
  <c r="AA267" i="1" s="1"/>
  <c r="AB267" i="1" s="1"/>
  <c r="X304" i="1"/>
  <c r="Y304" i="1" s="1"/>
  <c r="AA304" i="1" s="1"/>
  <c r="AB304" i="1" s="1"/>
  <c r="X330" i="1"/>
  <c r="Y330" i="1" s="1"/>
  <c r="AA330" i="1" s="1"/>
  <c r="AB330" i="1" s="1"/>
  <c r="X333" i="1"/>
  <c r="Y333" i="1" s="1"/>
  <c r="AA333" i="1" s="1"/>
  <c r="AB333" i="1" s="1"/>
  <c r="X358" i="1"/>
  <c r="Y358" i="1" s="1"/>
  <c r="AA358" i="1" s="1"/>
  <c r="AB358" i="1" s="1"/>
  <c r="X390" i="1"/>
  <c r="Y390" i="1" s="1"/>
  <c r="AA390" i="1" s="1"/>
  <c r="AB390" i="1" s="1"/>
  <c r="X393" i="1"/>
  <c r="Y393" i="1" s="1"/>
  <c r="AA393" i="1" s="1"/>
  <c r="AB393" i="1" s="1"/>
  <c r="X396" i="1"/>
  <c r="Y396" i="1" s="1"/>
  <c r="AA396" i="1" s="1"/>
  <c r="AB396" i="1" s="1"/>
  <c r="X399" i="1"/>
  <c r="Y399" i="1" s="1"/>
  <c r="AA399" i="1" s="1"/>
  <c r="AB399" i="1" s="1"/>
  <c r="X498" i="1"/>
  <c r="Y498" i="1" s="1"/>
  <c r="AA498" i="1" s="1"/>
  <c r="AB498" i="1" s="1"/>
  <c r="X504" i="1"/>
  <c r="Y504" i="1" s="1"/>
  <c r="AA504" i="1" s="1"/>
  <c r="AB504" i="1" s="1"/>
  <c r="X11" i="1"/>
  <c r="Y11" i="1" s="1"/>
  <c r="AA11" i="1" s="1"/>
  <c r="AB11" i="1" s="1"/>
  <c r="X16" i="1"/>
  <c r="Y16" i="1" s="1"/>
  <c r="AA16" i="1" s="1"/>
  <c r="AB16" i="1" s="1"/>
  <c r="X27" i="1"/>
  <c r="Y27" i="1" s="1"/>
  <c r="AA27" i="1" s="1"/>
  <c r="AB27" i="1" s="1"/>
  <c r="X32" i="1"/>
  <c r="Y32" i="1" s="1"/>
  <c r="AA32" i="1" s="1"/>
  <c r="AB32" i="1" s="1"/>
  <c r="X38" i="1"/>
  <c r="Y38" i="1" s="1"/>
  <c r="AA38" i="1" s="1"/>
  <c r="AB38" i="1" s="1"/>
  <c r="X43" i="1"/>
  <c r="Y43" i="1" s="1"/>
  <c r="AA43" i="1" s="1"/>
  <c r="AB43" i="1" s="1"/>
  <c r="X54" i="1"/>
  <c r="Y54" i="1" s="1"/>
  <c r="AA54" i="1" s="1"/>
  <c r="AB54" i="1" s="1"/>
  <c r="X60" i="1"/>
  <c r="Y60" i="1" s="1"/>
  <c r="AA60" i="1" s="1"/>
  <c r="AB60" i="1" s="1"/>
  <c r="X66" i="1"/>
  <c r="Y66" i="1" s="1"/>
  <c r="AA66" i="1" s="1"/>
  <c r="AB66" i="1" s="1"/>
  <c r="X72" i="1"/>
  <c r="Y72" i="1" s="1"/>
  <c r="AA72" i="1" s="1"/>
  <c r="AB72" i="1" s="1"/>
  <c r="X83" i="1"/>
  <c r="Y83" i="1" s="1"/>
  <c r="AA83" i="1" s="1"/>
  <c r="AB83" i="1" s="1"/>
  <c r="X89" i="1"/>
  <c r="Y89" i="1" s="1"/>
  <c r="AA89" i="1" s="1"/>
  <c r="AB89" i="1" s="1"/>
  <c r="X105" i="1"/>
  <c r="Y105" i="1" s="1"/>
  <c r="AA105" i="1" s="1"/>
  <c r="AB105" i="1" s="1"/>
  <c r="X108" i="1"/>
  <c r="Y108" i="1" s="1"/>
  <c r="AA108" i="1" s="1"/>
  <c r="AB108" i="1" s="1"/>
  <c r="X111" i="1"/>
  <c r="Y111" i="1" s="1"/>
  <c r="AA111" i="1" s="1"/>
  <c r="AB111" i="1" s="1"/>
  <c r="X114" i="1"/>
  <c r="Y114" i="1" s="1"/>
  <c r="AA114" i="1" s="1"/>
  <c r="AB114" i="1" s="1"/>
  <c r="X117" i="1"/>
  <c r="Y117" i="1" s="1"/>
  <c r="AA117" i="1" s="1"/>
  <c r="AB117" i="1" s="1"/>
  <c r="X120" i="1"/>
  <c r="Y120" i="1" s="1"/>
  <c r="AA120" i="1" s="1"/>
  <c r="AB120" i="1" s="1"/>
  <c r="X158" i="1"/>
  <c r="Y158" i="1" s="1"/>
  <c r="AA158" i="1" s="1"/>
  <c r="AB158" i="1" s="1"/>
  <c r="X161" i="1"/>
  <c r="Y161" i="1" s="1"/>
  <c r="AA161" i="1" s="1"/>
  <c r="AB161" i="1" s="1"/>
  <c r="X164" i="1"/>
  <c r="Y164" i="1" s="1"/>
  <c r="AA164" i="1" s="1"/>
  <c r="AB164" i="1" s="1"/>
  <c r="X167" i="1"/>
  <c r="Y167" i="1" s="1"/>
  <c r="AA167" i="1" s="1"/>
  <c r="AB167" i="1" s="1"/>
  <c r="X170" i="1"/>
  <c r="Y170" i="1" s="1"/>
  <c r="AA170" i="1" s="1"/>
  <c r="AB170" i="1" s="1"/>
  <c r="X173" i="1"/>
  <c r="Y173" i="1" s="1"/>
  <c r="AA173" i="1" s="1"/>
  <c r="AB173" i="1" s="1"/>
  <c r="X176" i="1"/>
  <c r="Y176" i="1" s="1"/>
  <c r="AA176" i="1" s="1"/>
  <c r="AB176" i="1" s="1"/>
  <c r="X179" i="1"/>
  <c r="Y179" i="1" s="1"/>
  <c r="AA179" i="1" s="1"/>
  <c r="AB179" i="1" s="1"/>
  <c r="X182" i="1"/>
  <c r="Y182" i="1" s="1"/>
  <c r="AA182" i="1" s="1"/>
  <c r="AB182" i="1" s="1"/>
  <c r="X223" i="1"/>
  <c r="Y223" i="1" s="1"/>
  <c r="AA223" i="1" s="1"/>
  <c r="AB223" i="1" s="1"/>
  <c r="X234" i="1"/>
  <c r="Y234" i="1" s="1"/>
  <c r="AA234" i="1" s="1"/>
  <c r="AB234" i="1" s="1"/>
  <c r="X237" i="1"/>
  <c r="Y237" i="1" s="1"/>
  <c r="AA237" i="1" s="1"/>
  <c r="AB237" i="1" s="1"/>
  <c r="X240" i="1"/>
  <c r="Y240" i="1" s="1"/>
  <c r="AA240" i="1" s="1"/>
  <c r="AB240" i="1" s="1"/>
  <c r="X270" i="1"/>
  <c r="Y270" i="1" s="1"/>
  <c r="AA270" i="1" s="1"/>
  <c r="AB270" i="1" s="1"/>
  <c r="X290" i="1"/>
  <c r="Y290" i="1" s="1"/>
  <c r="AA290" i="1" s="1"/>
  <c r="AB290" i="1" s="1"/>
  <c r="X307" i="1"/>
  <c r="Y307" i="1" s="1"/>
  <c r="AA307" i="1" s="1"/>
  <c r="AB307" i="1" s="1"/>
  <c r="X310" i="1"/>
  <c r="Y310" i="1" s="1"/>
  <c r="AA310" i="1" s="1"/>
  <c r="AB310" i="1" s="1"/>
  <c r="X313" i="1"/>
  <c r="Y313" i="1" s="1"/>
  <c r="AA313" i="1" s="1"/>
  <c r="AB313" i="1" s="1"/>
  <c r="X316" i="1"/>
  <c r="Y316" i="1" s="1"/>
  <c r="AA316" i="1" s="1"/>
  <c r="AB316" i="1" s="1"/>
  <c r="X344" i="1"/>
  <c r="Y344" i="1" s="1"/>
  <c r="AA344" i="1" s="1"/>
  <c r="AB344" i="1" s="1"/>
  <c r="X361" i="1"/>
  <c r="Y361" i="1" s="1"/>
  <c r="AA361" i="1" s="1"/>
  <c r="AB361" i="1" s="1"/>
  <c r="X364" i="1"/>
  <c r="Y364" i="1" s="1"/>
  <c r="AA364" i="1" s="1"/>
  <c r="AB364" i="1" s="1"/>
  <c r="X413" i="1"/>
  <c r="Y413" i="1" s="1"/>
  <c r="AA413" i="1" s="1"/>
  <c r="AB413" i="1" s="1"/>
  <c r="X416" i="1"/>
  <c r="Y416" i="1" s="1"/>
  <c r="AA416" i="1" s="1"/>
  <c r="AB416" i="1" s="1"/>
  <c r="X419" i="1"/>
  <c r="Y419" i="1" s="1"/>
  <c r="AA419" i="1" s="1"/>
  <c r="AB419" i="1" s="1"/>
  <c r="X123" i="1"/>
  <c r="Y123" i="1" s="1"/>
  <c r="AA123" i="1" s="1"/>
  <c r="AB123" i="1" s="1"/>
  <c r="X185" i="1"/>
  <c r="Y185" i="1" s="1"/>
  <c r="AA185" i="1" s="1"/>
  <c r="AB185" i="1" s="1"/>
  <c r="X188" i="1"/>
  <c r="Y188" i="1" s="1"/>
  <c r="AA188" i="1" s="1"/>
  <c r="AB188" i="1" s="1"/>
  <c r="X191" i="1"/>
  <c r="Y191" i="1" s="1"/>
  <c r="AA191" i="1" s="1"/>
  <c r="AB191" i="1" s="1"/>
  <c r="X194" i="1"/>
  <c r="Y194" i="1" s="1"/>
  <c r="AA194" i="1" s="1"/>
  <c r="AB194" i="1" s="1"/>
  <c r="X197" i="1"/>
  <c r="Y197" i="1" s="1"/>
  <c r="AA197" i="1" s="1"/>
  <c r="AB197" i="1" s="1"/>
  <c r="X200" i="1"/>
  <c r="Y200" i="1" s="1"/>
  <c r="AA200" i="1" s="1"/>
  <c r="AB200" i="1" s="1"/>
  <c r="X203" i="1"/>
  <c r="Y203" i="1" s="1"/>
  <c r="AA203" i="1" s="1"/>
  <c r="AB203" i="1" s="1"/>
  <c r="X206" i="1"/>
  <c r="Y206" i="1" s="1"/>
  <c r="AA206" i="1" s="1"/>
  <c r="AB206" i="1" s="1"/>
  <c r="X226" i="1"/>
  <c r="Y226" i="1" s="1"/>
  <c r="AA226" i="1" s="1"/>
  <c r="AB226" i="1" s="1"/>
  <c r="X229" i="1"/>
  <c r="Y229" i="1" s="1"/>
  <c r="AA229" i="1" s="1"/>
  <c r="AB229" i="1" s="1"/>
  <c r="X243" i="1"/>
  <c r="Y243" i="1" s="1"/>
  <c r="AA243" i="1" s="1"/>
  <c r="AB243" i="1" s="1"/>
  <c r="X273" i="1"/>
  <c r="Y273" i="1" s="1"/>
  <c r="AA273" i="1" s="1"/>
  <c r="AB273" i="1" s="1"/>
  <c r="X276" i="1"/>
  <c r="Y276" i="1" s="1"/>
  <c r="AA276" i="1" s="1"/>
  <c r="AB276" i="1" s="1"/>
  <c r="X279" i="1"/>
  <c r="Y279" i="1" s="1"/>
  <c r="AA279" i="1" s="1"/>
  <c r="AB279" i="1" s="1"/>
  <c r="X282" i="1"/>
  <c r="Y282" i="1" s="1"/>
  <c r="AA282" i="1" s="1"/>
  <c r="AB282" i="1" s="1"/>
  <c r="X293" i="1"/>
  <c r="Y293" i="1" s="1"/>
  <c r="AA293" i="1" s="1"/>
  <c r="AB293" i="1" s="1"/>
  <c r="X319" i="1"/>
  <c r="Y319" i="1" s="1"/>
  <c r="AA319" i="1" s="1"/>
  <c r="AB319" i="1" s="1"/>
  <c r="X322" i="1"/>
  <c r="Y322" i="1" s="1"/>
  <c r="AA322" i="1" s="1"/>
  <c r="AB322" i="1" s="1"/>
  <c r="X336" i="1"/>
  <c r="Y336" i="1" s="1"/>
  <c r="AA336" i="1" s="1"/>
  <c r="AB336" i="1" s="1"/>
  <c r="X339" i="1"/>
  <c r="Y339" i="1" s="1"/>
  <c r="AA339" i="1" s="1"/>
  <c r="AB339" i="1" s="1"/>
  <c r="X347" i="1"/>
  <c r="Y347" i="1" s="1"/>
  <c r="AA347" i="1" s="1"/>
  <c r="AB347" i="1" s="1"/>
  <c r="X367" i="1"/>
  <c r="Y367" i="1" s="1"/>
  <c r="AA367" i="1" s="1"/>
  <c r="AB367" i="1" s="1"/>
  <c r="X370" i="1"/>
  <c r="Y370" i="1" s="1"/>
  <c r="AA370" i="1" s="1"/>
  <c r="AB370" i="1" s="1"/>
  <c r="X373" i="1"/>
  <c r="Y373" i="1" s="1"/>
  <c r="AA373" i="1" s="1"/>
  <c r="AB373" i="1" s="1"/>
  <c r="X376" i="1"/>
  <c r="Y376" i="1" s="1"/>
  <c r="AA376" i="1" s="1"/>
  <c r="AB376" i="1" s="1"/>
  <c r="X425" i="1"/>
  <c r="Y425" i="1" s="1"/>
  <c r="AA425" i="1" s="1"/>
  <c r="AB425" i="1" s="1"/>
  <c r="X428" i="1"/>
  <c r="Y428" i="1" s="1"/>
  <c r="AA428" i="1" s="1"/>
  <c r="AB428" i="1" s="1"/>
  <c r="X431" i="1"/>
  <c r="Y431" i="1" s="1"/>
  <c r="AA431" i="1" s="1"/>
  <c r="AB431" i="1" s="1"/>
  <c r="X17" i="1"/>
  <c r="Y17" i="1" s="1"/>
  <c r="AA17" i="1" s="1"/>
  <c r="AB17" i="1" s="1"/>
  <c r="X246" i="1"/>
  <c r="Y246" i="1" s="1"/>
  <c r="AA246" i="1" s="1"/>
  <c r="AB246" i="1" s="1"/>
  <c r="X249" i="1"/>
  <c r="Y249" i="1" s="1"/>
  <c r="AA249" i="1" s="1"/>
  <c r="AB249" i="1" s="1"/>
  <c r="X253" i="1"/>
  <c r="Y253" i="1" s="1"/>
  <c r="AA253" i="1" s="1"/>
  <c r="AB253" i="1" s="1"/>
  <c r="X256" i="1"/>
  <c r="Y256" i="1" s="1"/>
  <c r="AA256" i="1" s="1"/>
  <c r="AB256" i="1" s="1"/>
  <c r="X285" i="1"/>
  <c r="Y285" i="1" s="1"/>
  <c r="AA285" i="1" s="1"/>
  <c r="AB285" i="1" s="1"/>
  <c r="X296" i="1"/>
  <c r="Y296" i="1" s="1"/>
  <c r="AA296" i="1" s="1"/>
  <c r="AB296" i="1" s="1"/>
  <c r="X299" i="1"/>
  <c r="Y299" i="1" s="1"/>
  <c r="AA299" i="1" s="1"/>
  <c r="AB299" i="1" s="1"/>
  <c r="X302" i="1"/>
  <c r="Y302" i="1" s="1"/>
  <c r="AA302" i="1" s="1"/>
  <c r="AB302" i="1" s="1"/>
  <c r="X353" i="1"/>
  <c r="Y353" i="1" s="1"/>
  <c r="AA353" i="1" s="1"/>
  <c r="AB353" i="1" s="1"/>
  <c r="X356" i="1"/>
  <c r="Y356" i="1" s="1"/>
  <c r="AA356" i="1" s="1"/>
  <c r="AB356" i="1" s="1"/>
  <c r="X379" i="1"/>
  <c r="Y379" i="1" s="1"/>
  <c r="AA379" i="1" s="1"/>
  <c r="AB379" i="1" s="1"/>
  <c r="X382" i="1"/>
  <c r="Y382" i="1" s="1"/>
  <c r="AA382" i="1" s="1"/>
  <c r="AB382" i="1" s="1"/>
  <c r="X385" i="1"/>
  <c r="Y385" i="1" s="1"/>
  <c r="AA385" i="1" s="1"/>
  <c r="AB385" i="1" s="1"/>
  <c r="X388" i="1"/>
  <c r="Y388" i="1" s="1"/>
  <c r="AA388" i="1" s="1"/>
  <c r="AB388" i="1" s="1"/>
  <c r="X402" i="1"/>
  <c r="Y402" i="1" s="1"/>
  <c r="AA402" i="1" s="1"/>
  <c r="AB402" i="1" s="1"/>
  <c r="X405" i="1"/>
  <c r="Y405" i="1" s="1"/>
  <c r="AA405" i="1" s="1"/>
  <c r="AB405" i="1" s="1"/>
  <c r="X408" i="1"/>
  <c r="Y408" i="1" s="1"/>
  <c r="AA408" i="1" s="1"/>
  <c r="AB408" i="1" s="1"/>
  <c r="X411" i="1"/>
  <c r="Y411" i="1" s="1"/>
  <c r="AA411" i="1" s="1"/>
  <c r="AB411" i="1" s="1"/>
  <c r="X481" i="1"/>
  <c r="Y481" i="1" s="1"/>
  <c r="AA481" i="1" s="1"/>
  <c r="AB481" i="1" s="1"/>
  <c r="X7" i="1"/>
  <c r="Y7" i="1" s="1"/>
  <c r="AA7" i="1" s="1"/>
  <c r="AB7" i="1" s="1"/>
  <c r="X12" i="1"/>
  <c r="Y12" i="1" s="1"/>
  <c r="AA12" i="1" s="1"/>
  <c r="AB12" i="1" s="1"/>
  <c r="X23" i="1"/>
  <c r="Y23" i="1" s="1"/>
  <c r="AA23" i="1" s="1"/>
  <c r="AB23" i="1" s="1"/>
  <c r="X28" i="1"/>
  <c r="Y28" i="1" s="1"/>
  <c r="AA28" i="1" s="1"/>
  <c r="AB28" i="1" s="1"/>
  <c r="X126" i="1"/>
  <c r="Y126" i="1" s="1"/>
  <c r="AA126" i="1" s="1"/>
  <c r="AB126" i="1" s="1"/>
  <c r="X129" i="1"/>
  <c r="Y129" i="1" s="1"/>
  <c r="AA129" i="1" s="1"/>
  <c r="AB129" i="1" s="1"/>
  <c r="X132" i="1"/>
  <c r="Y132" i="1" s="1"/>
  <c r="AA132" i="1" s="1"/>
  <c r="AB132" i="1" s="1"/>
  <c r="X135" i="1"/>
  <c r="Y135" i="1" s="1"/>
  <c r="AA135" i="1" s="1"/>
  <c r="AB135" i="1" s="1"/>
  <c r="X138" i="1"/>
  <c r="Y138" i="1" s="1"/>
  <c r="AA138" i="1" s="1"/>
  <c r="AB138" i="1" s="1"/>
  <c r="X141" i="1"/>
  <c r="Y141" i="1" s="1"/>
  <c r="AA141" i="1" s="1"/>
  <c r="AB141" i="1" s="1"/>
  <c r="X144" i="1"/>
  <c r="Y144" i="1" s="1"/>
  <c r="AA144" i="1" s="1"/>
  <c r="AB144" i="1" s="1"/>
  <c r="X147" i="1"/>
  <c r="Y147" i="1" s="1"/>
  <c r="AA147" i="1" s="1"/>
  <c r="AB147" i="1" s="1"/>
  <c r="X150" i="1"/>
  <c r="Y150" i="1" s="1"/>
  <c r="AA150" i="1" s="1"/>
  <c r="AB150" i="1" s="1"/>
  <c r="X209" i="1"/>
  <c r="Y209" i="1" s="1"/>
  <c r="AA209" i="1" s="1"/>
  <c r="AB209" i="1" s="1"/>
  <c r="X212" i="1"/>
  <c r="Y212" i="1" s="1"/>
  <c r="AA212" i="1" s="1"/>
  <c r="AB212" i="1" s="1"/>
  <c r="X215" i="1"/>
  <c r="Y215" i="1" s="1"/>
  <c r="AA215" i="1" s="1"/>
  <c r="AB215" i="1" s="1"/>
  <c r="X218" i="1"/>
  <c r="Y218" i="1" s="1"/>
  <c r="AA218" i="1" s="1"/>
  <c r="AB218" i="1" s="1"/>
  <c r="X221" i="1"/>
  <c r="Y221" i="1" s="1"/>
  <c r="AA221" i="1" s="1"/>
  <c r="AB221" i="1" s="1"/>
  <c r="X232" i="1"/>
  <c r="Y232" i="1" s="1"/>
  <c r="AA232" i="1" s="1"/>
  <c r="AB232" i="1" s="1"/>
  <c r="X259" i="1"/>
  <c r="Y259" i="1" s="1"/>
  <c r="AA259" i="1" s="1"/>
  <c r="AB259" i="1" s="1"/>
  <c r="X262" i="1"/>
  <c r="Y262" i="1" s="1"/>
  <c r="AA262" i="1" s="1"/>
  <c r="AB262" i="1" s="1"/>
  <c r="X265" i="1"/>
  <c r="Y265" i="1" s="1"/>
  <c r="AA265" i="1" s="1"/>
  <c r="AB265" i="1" s="1"/>
  <c r="X268" i="1"/>
  <c r="Y268" i="1" s="1"/>
  <c r="AA268" i="1" s="1"/>
  <c r="AB268" i="1" s="1"/>
  <c r="X288" i="1"/>
  <c r="Y288" i="1" s="1"/>
  <c r="AA288" i="1" s="1"/>
  <c r="AB288" i="1" s="1"/>
  <c r="X305" i="1"/>
  <c r="Y305" i="1" s="1"/>
  <c r="AA305" i="1" s="1"/>
  <c r="AB305" i="1" s="1"/>
  <c r="X325" i="1"/>
  <c r="Y325" i="1" s="1"/>
  <c r="AA325" i="1" s="1"/>
  <c r="AB325" i="1" s="1"/>
  <c r="X328" i="1"/>
  <c r="Y328" i="1" s="1"/>
  <c r="AA328" i="1" s="1"/>
  <c r="AB328" i="1" s="1"/>
  <c r="X331" i="1"/>
  <c r="Y331" i="1" s="1"/>
  <c r="AA331" i="1" s="1"/>
  <c r="AB331" i="1" s="1"/>
  <c r="X342" i="1"/>
  <c r="Y342" i="1" s="1"/>
  <c r="AA342" i="1" s="1"/>
  <c r="AB342" i="1" s="1"/>
  <c r="X359" i="1"/>
  <c r="Y359" i="1" s="1"/>
  <c r="AA359" i="1" s="1"/>
  <c r="AB359" i="1" s="1"/>
  <c r="X391" i="1"/>
  <c r="Y391" i="1" s="1"/>
  <c r="AA391" i="1" s="1"/>
  <c r="AB391" i="1" s="1"/>
  <c r="X394" i="1"/>
  <c r="Y394" i="1" s="1"/>
  <c r="AA394" i="1" s="1"/>
  <c r="AB394" i="1" s="1"/>
  <c r="X397" i="1"/>
  <c r="Y397" i="1" s="1"/>
  <c r="AA397" i="1" s="1"/>
  <c r="AB397" i="1" s="1"/>
  <c r="X499" i="1"/>
  <c r="Y499" i="1" s="1"/>
  <c r="AA499" i="1" s="1"/>
  <c r="AB499" i="1" s="1"/>
  <c r="X18" i="1"/>
  <c r="Y18" i="1" s="1"/>
  <c r="AA18" i="1" s="1"/>
  <c r="AB18" i="1" s="1"/>
  <c r="X34" i="1"/>
  <c r="Y34" i="1" s="1"/>
  <c r="AA34" i="1" s="1"/>
  <c r="AB34" i="1" s="1"/>
  <c r="X106" i="1"/>
  <c r="Y106" i="1" s="1"/>
  <c r="AA106" i="1" s="1"/>
  <c r="AB106" i="1" s="1"/>
  <c r="X109" i="1"/>
  <c r="Y109" i="1" s="1"/>
  <c r="AA109" i="1" s="1"/>
  <c r="AB109" i="1" s="1"/>
  <c r="X112" i="1"/>
  <c r="Y112" i="1" s="1"/>
  <c r="AA112" i="1" s="1"/>
  <c r="AB112" i="1" s="1"/>
  <c r="X115" i="1"/>
  <c r="Y115" i="1" s="1"/>
  <c r="AA115" i="1" s="1"/>
  <c r="AB115" i="1" s="1"/>
  <c r="X118" i="1"/>
  <c r="Y118" i="1" s="1"/>
  <c r="AA118" i="1" s="1"/>
  <c r="AB118" i="1" s="1"/>
  <c r="X121" i="1"/>
  <c r="Y121" i="1" s="1"/>
  <c r="AA121" i="1" s="1"/>
  <c r="AB121" i="1" s="1"/>
  <c r="X153" i="1"/>
  <c r="Y153" i="1" s="1"/>
  <c r="AA153" i="1" s="1"/>
  <c r="AB153" i="1" s="1"/>
  <c r="X156" i="1"/>
  <c r="Y156" i="1" s="1"/>
  <c r="AA156" i="1" s="1"/>
  <c r="AB156" i="1" s="1"/>
  <c r="X159" i="1"/>
  <c r="Y159" i="1" s="1"/>
  <c r="AA159" i="1" s="1"/>
  <c r="AB159" i="1" s="1"/>
  <c r="X162" i="1"/>
  <c r="Y162" i="1" s="1"/>
  <c r="AA162" i="1" s="1"/>
  <c r="AB162" i="1" s="1"/>
  <c r="X165" i="1"/>
  <c r="Y165" i="1" s="1"/>
  <c r="AA165" i="1" s="1"/>
  <c r="AB165" i="1" s="1"/>
  <c r="X168" i="1"/>
  <c r="Y168" i="1" s="1"/>
  <c r="AA168" i="1" s="1"/>
  <c r="AB168" i="1" s="1"/>
  <c r="X171" i="1"/>
  <c r="Y171" i="1" s="1"/>
  <c r="AA171" i="1" s="1"/>
  <c r="AB171" i="1" s="1"/>
  <c r="X174" i="1"/>
  <c r="Y174" i="1" s="1"/>
  <c r="AA174" i="1" s="1"/>
  <c r="AB174" i="1" s="1"/>
  <c r="X177" i="1"/>
  <c r="Y177" i="1" s="1"/>
  <c r="AA177" i="1" s="1"/>
  <c r="AB177" i="1" s="1"/>
  <c r="X180" i="1"/>
  <c r="Y180" i="1" s="1"/>
  <c r="AA180" i="1" s="1"/>
  <c r="AB180" i="1" s="1"/>
  <c r="X224" i="1"/>
  <c r="Y224" i="1" s="1"/>
  <c r="AA224" i="1" s="1"/>
  <c r="AB224" i="1" s="1"/>
  <c r="X235" i="1"/>
  <c r="Y235" i="1" s="1"/>
  <c r="AA235" i="1" s="1"/>
  <c r="AB235" i="1" s="1"/>
  <c r="X238" i="1"/>
  <c r="Y238" i="1" s="1"/>
  <c r="AA238" i="1" s="1"/>
  <c r="AB238" i="1" s="1"/>
  <c r="X241" i="1"/>
  <c r="Y241" i="1" s="1"/>
  <c r="AA241" i="1" s="1"/>
  <c r="AB241" i="1" s="1"/>
  <c r="X291" i="1"/>
  <c r="Y291" i="1" s="1"/>
  <c r="AA291" i="1" s="1"/>
  <c r="AB291" i="1" s="1"/>
  <c r="X308" i="1"/>
  <c r="Y308" i="1" s="1"/>
  <c r="AA308" i="1" s="1"/>
  <c r="AB308" i="1" s="1"/>
  <c r="X311" i="1"/>
  <c r="Y311" i="1" s="1"/>
  <c r="AA311" i="1" s="1"/>
  <c r="AB311" i="1" s="1"/>
  <c r="X314" i="1"/>
  <c r="Y314" i="1" s="1"/>
  <c r="AA314" i="1" s="1"/>
  <c r="AB314" i="1" s="1"/>
  <c r="X317" i="1"/>
  <c r="Y317" i="1" s="1"/>
  <c r="AA317" i="1" s="1"/>
  <c r="AB317" i="1" s="1"/>
  <c r="X334" i="1"/>
  <c r="Y334" i="1" s="1"/>
  <c r="AA334" i="1" s="1"/>
  <c r="AB334" i="1" s="1"/>
  <c r="X345" i="1"/>
  <c r="Y345" i="1" s="1"/>
  <c r="AA345" i="1" s="1"/>
  <c r="AB345" i="1" s="1"/>
  <c r="X362" i="1"/>
  <c r="Y362" i="1" s="1"/>
  <c r="AA362" i="1" s="1"/>
  <c r="AB362" i="1" s="1"/>
  <c r="X365" i="1"/>
  <c r="Y365" i="1" s="1"/>
  <c r="AA365" i="1" s="1"/>
  <c r="AB365" i="1" s="1"/>
  <c r="X414" i="1"/>
  <c r="Y414" i="1" s="1"/>
  <c r="AA414" i="1" s="1"/>
  <c r="AB414" i="1" s="1"/>
  <c r="X417" i="1"/>
  <c r="Y417" i="1" s="1"/>
  <c r="AA417" i="1" s="1"/>
  <c r="AB417" i="1" s="1"/>
  <c r="X420" i="1"/>
  <c r="Y420" i="1" s="1"/>
  <c r="AA420" i="1" s="1"/>
  <c r="AB420" i="1" s="1"/>
  <c r="X423" i="1"/>
  <c r="Y423" i="1" s="1"/>
  <c r="AA423" i="1" s="1"/>
  <c r="AB423" i="1" s="1"/>
  <c r="X517" i="1"/>
  <c r="Y517" i="1" s="1"/>
  <c r="AA517" i="1" s="1"/>
  <c r="AB517" i="1" s="1"/>
  <c r="X526" i="1"/>
  <c r="Y526" i="1" s="1"/>
  <c r="AA526" i="1" s="1"/>
  <c r="AB526" i="1" s="1"/>
  <c r="X8" i="1"/>
  <c r="Y8" i="1" s="1"/>
  <c r="AA8" i="1" s="1"/>
  <c r="AB8" i="1" s="1"/>
  <c r="X13" i="1"/>
  <c r="Y13" i="1" s="1"/>
  <c r="AA13" i="1" s="1"/>
  <c r="AB13" i="1" s="1"/>
  <c r="X29" i="1"/>
  <c r="Y29" i="1" s="1"/>
  <c r="AA29" i="1" s="1"/>
  <c r="AB29" i="1" s="1"/>
  <c r="X40" i="1"/>
  <c r="Y40" i="1" s="1"/>
  <c r="AA40" i="1" s="1"/>
  <c r="AB40" i="1" s="1"/>
  <c r="X45" i="1"/>
  <c r="Y45" i="1" s="1"/>
  <c r="AA45" i="1" s="1"/>
  <c r="AB45" i="1" s="1"/>
  <c r="X183" i="1"/>
  <c r="Y183" i="1" s="1"/>
  <c r="AA183" i="1" s="1"/>
  <c r="AB183" i="1" s="1"/>
  <c r="X186" i="1"/>
  <c r="Y186" i="1" s="1"/>
  <c r="AA186" i="1" s="1"/>
  <c r="AB186" i="1" s="1"/>
  <c r="X189" i="1"/>
  <c r="Y189" i="1" s="1"/>
  <c r="AA189" i="1" s="1"/>
  <c r="AB189" i="1" s="1"/>
  <c r="X192" i="1"/>
  <c r="Y192" i="1" s="1"/>
  <c r="AA192" i="1" s="1"/>
  <c r="AB192" i="1" s="1"/>
  <c r="X195" i="1"/>
  <c r="Y195" i="1" s="1"/>
  <c r="AA195" i="1" s="1"/>
  <c r="AB195" i="1" s="1"/>
  <c r="X198" i="1"/>
  <c r="Y198" i="1" s="1"/>
  <c r="AA198" i="1" s="1"/>
  <c r="AB198" i="1" s="1"/>
  <c r="X201" i="1"/>
  <c r="Y201" i="1" s="1"/>
  <c r="AA201" i="1" s="1"/>
  <c r="AB201" i="1" s="1"/>
  <c r="X204" i="1"/>
  <c r="Y204" i="1" s="1"/>
  <c r="AA204" i="1" s="1"/>
  <c r="AB204" i="1" s="1"/>
  <c r="X227" i="1"/>
  <c r="Y227" i="1" s="1"/>
  <c r="AA227" i="1" s="1"/>
  <c r="AB227" i="1" s="1"/>
  <c r="X230" i="1"/>
  <c r="Y230" i="1" s="1"/>
  <c r="AA230" i="1" s="1"/>
  <c r="AB230" i="1" s="1"/>
  <c r="X244" i="1"/>
  <c r="Y244" i="1" s="1"/>
  <c r="AA244" i="1" s="1"/>
  <c r="AB244" i="1" s="1"/>
  <c r="X271" i="1"/>
  <c r="Y271" i="1" s="1"/>
  <c r="AA271" i="1" s="1"/>
  <c r="AB271" i="1" s="1"/>
  <c r="X274" i="1"/>
  <c r="Y274" i="1" s="1"/>
  <c r="AA274" i="1" s="1"/>
  <c r="AB274" i="1" s="1"/>
  <c r="X277" i="1"/>
  <c r="Y277" i="1" s="1"/>
  <c r="AA277" i="1" s="1"/>
  <c r="AB277" i="1" s="1"/>
  <c r="X280" i="1"/>
  <c r="Y280" i="1" s="1"/>
  <c r="AA280" i="1" s="1"/>
  <c r="AB280" i="1" s="1"/>
  <c r="X294" i="1"/>
  <c r="Y294" i="1" s="1"/>
  <c r="AA294" i="1" s="1"/>
  <c r="AB294" i="1" s="1"/>
  <c r="X320" i="1"/>
  <c r="Y320" i="1" s="1"/>
  <c r="AA320" i="1" s="1"/>
  <c r="AB320" i="1" s="1"/>
  <c r="X323" i="1"/>
  <c r="Y323" i="1" s="1"/>
  <c r="AA323" i="1" s="1"/>
  <c r="AB323" i="1" s="1"/>
  <c r="X337" i="1"/>
  <c r="Y337" i="1" s="1"/>
  <c r="AA337" i="1" s="1"/>
  <c r="AB337" i="1" s="1"/>
  <c r="X340" i="1"/>
  <c r="Y340" i="1" s="1"/>
  <c r="AA340" i="1" s="1"/>
  <c r="AB340" i="1" s="1"/>
  <c r="X348" i="1"/>
  <c r="Y348" i="1" s="1"/>
  <c r="AA348" i="1" s="1"/>
  <c r="AB348" i="1" s="1"/>
  <c r="X351" i="1"/>
  <c r="Y351" i="1" s="1"/>
  <c r="AA351" i="1" s="1"/>
  <c r="AB351" i="1" s="1"/>
  <c r="X368" i="1"/>
  <c r="Y368" i="1" s="1"/>
  <c r="AA368" i="1" s="1"/>
  <c r="AB368" i="1" s="1"/>
  <c r="X371" i="1"/>
  <c r="Y371" i="1" s="1"/>
  <c r="AA371" i="1" s="1"/>
  <c r="AB371" i="1" s="1"/>
  <c r="X374" i="1"/>
  <c r="Y374" i="1" s="1"/>
  <c r="AA374" i="1" s="1"/>
  <c r="AB374" i="1" s="1"/>
  <c r="X377" i="1"/>
  <c r="Y377" i="1" s="1"/>
  <c r="AA377" i="1" s="1"/>
  <c r="AB377" i="1" s="1"/>
  <c r="X400" i="1"/>
  <c r="Y400" i="1" s="1"/>
  <c r="AA400" i="1" s="1"/>
  <c r="AB400" i="1" s="1"/>
  <c r="X426" i="1"/>
  <c r="Y426" i="1" s="1"/>
  <c r="AA426" i="1" s="1"/>
  <c r="AB426" i="1" s="1"/>
  <c r="X429" i="1"/>
  <c r="Y429" i="1" s="1"/>
  <c r="AA429" i="1" s="1"/>
  <c r="AB429" i="1" s="1"/>
  <c r="X124" i="1"/>
  <c r="Y124" i="1" s="1"/>
  <c r="AA124" i="1" s="1"/>
  <c r="AB124" i="1" s="1"/>
  <c r="X207" i="1"/>
  <c r="Y207" i="1" s="1"/>
  <c r="AA207" i="1" s="1"/>
  <c r="AB207" i="1" s="1"/>
  <c r="X247" i="1"/>
  <c r="Y247" i="1" s="1"/>
  <c r="AA247" i="1" s="1"/>
  <c r="AB247" i="1" s="1"/>
  <c r="X250" i="1"/>
  <c r="Y250" i="1" s="1"/>
  <c r="AA250" i="1" s="1"/>
  <c r="AB250" i="1" s="1"/>
  <c r="X254" i="1"/>
  <c r="Y254" i="1" s="1"/>
  <c r="AA254" i="1" s="1"/>
  <c r="AB254" i="1" s="1"/>
  <c r="X283" i="1"/>
  <c r="Y283" i="1" s="1"/>
  <c r="AA283" i="1" s="1"/>
  <c r="AB283" i="1" s="1"/>
  <c r="X286" i="1"/>
  <c r="Y286" i="1" s="1"/>
  <c r="AA286" i="1" s="1"/>
  <c r="AB286" i="1" s="1"/>
  <c r="X297" i="1"/>
  <c r="Y297" i="1" s="1"/>
  <c r="AA297" i="1" s="1"/>
  <c r="AB297" i="1" s="1"/>
  <c r="X300" i="1"/>
  <c r="Y300" i="1" s="1"/>
  <c r="AA300" i="1" s="1"/>
  <c r="AB300" i="1" s="1"/>
  <c r="X303" i="1"/>
  <c r="Y303" i="1" s="1"/>
  <c r="AA303" i="1" s="1"/>
  <c r="AB303" i="1" s="1"/>
  <c r="X354" i="1"/>
  <c r="Y354" i="1" s="1"/>
  <c r="AA354" i="1" s="1"/>
  <c r="AB354" i="1" s="1"/>
  <c r="X357" i="1"/>
  <c r="Y357" i="1" s="1"/>
  <c r="AA357" i="1" s="1"/>
  <c r="AB357" i="1" s="1"/>
  <c r="X380" i="1"/>
  <c r="Y380" i="1" s="1"/>
  <c r="AA380" i="1" s="1"/>
  <c r="AB380" i="1" s="1"/>
  <c r="X383" i="1"/>
  <c r="Y383" i="1" s="1"/>
  <c r="AA383" i="1" s="1"/>
  <c r="AB383" i="1" s="1"/>
  <c r="X386" i="1"/>
  <c r="Y386" i="1" s="1"/>
  <c r="AA386" i="1" s="1"/>
  <c r="AB386" i="1" s="1"/>
  <c r="X389" i="1"/>
  <c r="Y389" i="1" s="1"/>
  <c r="AA389" i="1" s="1"/>
  <c r="AB389" i="1" s="1"/>
  <c r="X403" i="1"/>
  <c r="Y403" i="1" s="1"/>
  <c r="AA403" i="1" s="1"/>
  <c r="AB403" i="1" s="1"/>
  <c r="X406" i="1"/>
  <c r="Y406" i="1" s="1"/>
  <c r="AA406" i="1" s="1"/>
  <c r="AB406" i="1" s="1"/>
  <c r="X409" i="1"/>
  <c r="Y409" i="1" s="1"/>
  <c r="AA409" i="1" s="1"/>
  <c r="AB409" i="1" s="1"/>
  <c r="X432" i="1"/>
  <c r="Y432" i="1" s="1"/>
  <c r="AA432" i="1" s="1"/>
  <c r="AB432" i="1" s="1"/>
  <c r="X485" i="1"/>
  <c r="Y485" i="1" s="1"/>
  <c r="AA485" i="1" s="1"/>
  <c r="AB485" i="1" s="1"/>
  <c r="X9" i="1"/>
  <c r="Y9" i="1" s="1"/>
  <c r="AA9" i="1" s="1"/>
  <c r="AB9" i="1" s="1"/>
  <c r="X127" i="1"/>
  <c r="Y127" i="1" s="1"/>
  <c r="AA127" i="1" s="1"/>
  <c r="AB127" i="1" s="1"/>
  <c r="X130" i="1"/>
  <c r="Y130" i="1" s="1"/>
  <c r="AA130" i="1" s="1"/>
  <c r="AB130" i="1" s="1"/>
  <c r="X133" i="1"/>
  <c r="Y133" i="1" s="1"/>
  <c r="AA133" i="1" s="1"/>
  <c r="AB133" i="1" s="1"/>
  <c r="X136" i="1"/>
  <c r="Y136" i="1" s="1"/>
  <c r="AA136" i="1" s="1"/>
  <c r="AB136" i="1" s="1"/>
  <c r="X139" i="1"/>
  <c r="Y139" i="1" s="1"/>
  <c r="AA139" i="1" s="1"/>
  <c r="AB139" i="1" s="1"/>
  <c r="X142" i="1"/>
  <c r="Y142" i="1" s="1"/>
  <c r="AA142" i="1" s="1"/>
  <c r="AB142" i="1" s="1"/>
  <c r="X145" i="1"/>
  <c r="Y145" i="1" s="1"/>
  <c r="AA145" i="1" s="1"/>
  <c r="AB145" i="1" s="1"/>
  <c r="X148" i="1"/>
  <c r="Y148" i="1" s="1"/>
  <c r="AA148" i="1" s="1"/>
  <c r="AB148" i="1" s="1"/>
  <c r="X151" i="1"/>
  <c r="Y151" i="1" s="1"/>
  <c r="AA151" i="1" s="1"/>
  <c r="AB151" i="1" s="1"/>
  <c r="X210" i="1"/>
  <c r="Y210" i="1" s="1"/>
  <c r="AA210" i="1" s="1"/>
  <c r="AB210" i="1" s="1"/>
  <c r="X213" i="1"/>
  <c r="Y213" i="1" s="1"/>
  <c r="AA213" i="1" s="1"/>
  <c r="AB213" i="1" s="1"/>
  <c r="X216" i="1"/>
  <c r="Y216" i="1" s="1"/>
  <c r="AA216" i="1" s="1"/>
  <c r="AB216" i="1" s="1"/>
  <c r="X219" i="1"/>
  <c r="Y219" i="1" s="1"/>
  <c r="AA219" i="1" s="1"/>
  <c r="AB219" i="1" s="1"/>
  <c r="X257" i="1"/>
  <c r="Y257" i="1" s="1"/>
  <c r="AA257" i="1" s="1"/>
  <c r="AB257" i="1" s="1"/>
  <c r="X260" i="1"/>
  <c r="Y260" i="1" s="1"/>
  <c r="AA260" i="1" s="1"/>
  <c r="AB260" i="1" s="1"/>
  <c r="X263" i="1"/>
  <c r="Y263" i="1" s="1"/>
  <c r="AA263" i="1" s="1"/>
  <c r="AB263" i="1" s="1"/>
  <c r="X266" i="1"/>
  <c r="Y266" i="1" s="1"/>
  <c r="AA266" i="1" s="1"/>
  <c r="AB266" i="1" s="1"/>
  <c r="X269" i="1"/>
  <c r="Y269" i="1" s="1"/>
  <c r="AA269" i="1" s="1"/>
  <c r="AB269" i="1" s="1"/>
  <c r="X306" i="1"/>
  <c r="Y306" i="1" s="1"/>
  <c r="AA306" i="1" s="1"/>
  <c r="AB306" i="1" s="1"/>
  <c r="X329" i="1"/>
  <c r="Y329" i="1" s="1"/>
  <c r="AA329" i="1" s="1"/>
  <c r="AB329" i="1" s="1"/>
  <c r="X332" i="1"/>
  <c r="Y332" i="1" s="1"/>
  <c r="AA332" i="1" s="1"/>
  <c r="AB332" i="1" s="1"/>
  <c r="X360" i="1"/>
  <c r="Y360" i="1" s="1"/>
  <c r="AA360" i="1" s="1"/>
  <c r="AB360" i="1" s="1"/>
  <c r="X392" i="1"/>
  <c r="Y392" i="1" s="1"/>
  <c r="AA392" i="1" s="1"/>
  <c r="AB392" i="1" s="1"/>
  <c r="X395" i="1"/>
  <c r="Y395" i="1" s="1"/>
  <c r="AA395" i="1" s="1"/>
  <c r="AB395" i="1" s="1"/>
  <c r="X398" i="1"/>
  <c r="Y398" i="1" s="1"/>
  <c r="AA398" i="1" s="1"/>
  <c r="AB398" i="1" s="1"/>
  <c r="X412" i="1"/>
  <c r="Y412" i="1" s="1"/>
  <c r="AA412" i="1" s="1"/>
  <c r="AB412" i="1" s="1"/>
  <c r="X509" i="1"/>
  <c r="Y509" i="1" s="1"/>
  <c r="AA509" i="1" s="1"/>
  <c r="AB509" i="1" s="1"/>
  <c r="X20" i="1"/>
  <c r="Y20" i="1" s="1"/>
  <c r="AA20" i="1" s="1"/>
  <c r="AB20" i="1" s="1"/>
  <c r="X25" i="1"/>
  <c r="Y25" i="1" s="1"/>
  <c r="AA25" i="1" s="1"/>
  <c r="AB25" i="1" s="1"/>
  <c r="X30" i="1"/>
  <c r="Y30" i="1" s="1"/>
  <c r="AA30" i="1" s="1"/>
  <c r="AB30" i="1" s="1"/>
  <c r="X36" i="1"/>
  <c r="Y36" i="1" s="1"/>
  <c r="AA36" i="1" s="1"/>
  <c r="AB36" i="1" s="1"/>
  <c r="X58" i="1"/>
  <c r="Y58" i="1" s="1"/>
  <c r="AA58" i="1" s="1"/>
  <c r="AB58" i="1" s="1"/>
  <c r="X64" i="1"/>
  <c r="Y64" i="1" s="1"/>
  <c r="AA64" i="1" s="1"/>
  <c r="AB64" i="1" s="1"/>
  <c r="X81" i="1"/>
  <c r="Y81" i="1" s="1"/>
  <c r="AA81" i="1" s="1"/>
  <c r="AB81" i="1" s="1"/>
  <c r="X87" i="1"/>
  <c r="Y87" i="1" s="1"/>
  <c r="AA87" i="1" s="1"/>
  <c r="AB87" i="1" s="1"/>
  <c r="X184" i="1"/>
  <c r="Y184" i="1" s="1"/>
  <c r="AA184" i="1" s="1"/>
  <c r="AB184" i="1" s="1"/>
  <c r="X187" i="1"/>
  <c r="Y187" i="1" s="1"/>
  <c r="AA187" i="1" s="1"/>
  <c r="AB187" i="1" s="1"/>
  <c r="X190" i="1"/>
  <c r="Y190" i="1" s="1"/>
  <c r="AA190" i="1" s="1"/>
  <c r="AB190" i="1" s="1"/>
  <c r="X193" i="1"/>
  <c r="Y193" i="1" s="1"/>
  <c r="AA193" i="1" s="1"/>
  <c r="AB193" i="1" s="1"/>
  <c r="X196" i="1"/>
  <c r="Y196" i="1" s="1"/>
  <c r="AA196" i="1" s="1"/>
  <c r="AB196" i="1" s="1"/>
  <c r="X199" i="1"/>
  <c r="Y199" i="1" s="1"/>
  <c r="AA199" i="1" s="1"/>
  <c r="AB199" i="1" s="1"/>
  <c r="X202" i="1"/>
  <c r="Y202" i="1" s="1"/>
  <c r="AA202" i="1" s="1"/>
  <c r="AB202" i="1" s="1"/>
  <c r="X205" i="1"/>
  <c r="Y205" i="1" s="1"/>
  <c r="AA205" i="1" s="1"/>
  <c r="AB205" i="1" s="1"/>
  <c r="X225" i="1"/>
  <c r="Y225" i="1" s="1"/>
  <c r="AA225" i="1" s="1"/>
  <c r="AB225" i="1" s="1"/>
  <c r="X228" i="1"/>
  <c r="Y228" i="1" s="1"/>
  <c r="AA228" i="1" s="1"/>
  <c r="AB228" i="1" s="1"/>
  <c r="X245" i="1"/>
  <c r="Y245" i="1" s="1"/>
  <c r="AA245" i="1" s="1"/>
  <c r="AB245" i="1" s="1"/>
  <c r="X272" i="1"/>
  <c r="Y272" i="1" s="1"/>
  <c r="AA272" i="1" s="1"/>
  <c r="AB272" i="1" s="1"/>
  <c r="X275" i="1"/>
  <c r="Y275" i="1" s="1"/>
  <c r="AA275" i="1" s="1"/>
  <c r="AB275" i="1" s="1"/>
  <c r="X278" i="1"/>
  <c r="Y278" i="1" s="1"/>
  <c r="AA278" i="1" s="1"/>
  <c r="AB278" i="1" s="1"/>
  <c r="X281" i="1"/>
  <c r="Y281" i="1" s="1"/>
  <c r="AA281" i="1" s="1"/>
  <c r="AB281" i="1" s="1"/>
  <c r="X292" i="1"/>
  <c r="Y292" i="1" s="1"/>
  <c r="AA292" i="1" s="1"/>
  <c r="AB292" i="1" s="1"/>
  <c r="X321" i="1"/>
  <c r="Y321" i="1" s="1"/>
  <c r="AA321" i="1" s="1"/>
  <c r="AB321" i="1" s="1"/>
  <c r="X338" i="1"/>
  <c r="Y338" i="1" s="1"/>
  <c r="AA338" i="1" s="1"/>
  <c r="AB338" i="1" s="1"/>
  <c r="X346" i="1"/>
  <c r="Y346" i="1" s="1"/>
  <c r="AA346" i="1" s="1"/>
  <c r="AB346" i="1" s="1"/>
  <c r="X349" i="1"/>
  <c r="Y349" i="1" s="1"/>
  <c r="AA349" i="1" s="1"/>
  <c r="AB349" i="1" s="1"/>
  <c r="X352" i="1"/>
  <c r="Y352" i="1" s="1"/>
  <c r="AA352" i="1" s="1"/>
  <c r="AB352" i="1" s="1"/>
  <c r="X369" i="1"/>
  <c r="Y369" i="1" s="1"/>
  <c r="AA369" i="1" s="1"/>
  <c r="AB369" i="1" s="1"/>
  <c r="X372" i="1"/>
  <c r="Y372" i="1" s="1"/>
  <c r="AA372" i="1" s="1"/>
  <c r="AB372" i="1" s="1"/>
  <c r="X375" i="1"/>
  <c r="Y375" i="1" s="1"/>
  <c r="AA375" i="1" s="1"/>
  <c r="AB375" i="1" s="1"/>
  <c r="X378" i="1"/>
  <c r="Y378" i="1" s="1"/>
  <c r="AA378" i="1" s="1"/>
  <c r="AB378" i="1" s="1"/>
  <c r="X424" i="1"/>
  <c r="Y424" i="1" s="1"/>
  <c r="AA424" i="1" s="1"/>
  <c r="AB424" i="1" s="1"/>
  <c r="X427" i="1"/>
  <c r="Y427" i="1" s="1"/>
  <c r="AA427" i="1" s="1"/>
  <c r="AB427" i="1" s="1"/>
  <c r="X430" i="1"/>
  <c r="Y430" i="1" s="1"/>
  <c r="AA430" i="1" s="1"/>
  <c r="AB430" i="1" s="1"/>
  <c r="X10" i="1"/>
  <c r="Y10" i="1" s="1"/>
  <c r="AA10" i="1" s="1"/>
  <c r="AB10" i="1" s="1"/>
  <c r="X15" i="1"/>
  <c r="Y15" i="1" s="1"/>
  <c r="AA15" i="1" s="1"/>
  <c r="AB15" i="1" s="1"/>
  <c r="X21" i="1"/>
  <c r="Y21" i="1" s="1"/>
  <c r="AA21" i="1" s="1"/>
  <c r="AB21" i="1" s="1"/>
  <c r="X26" i="1"/>
  <c r="Y26" i="1" s="1"/>
  <c r="AA26" i="1" s="1"/>
  <c r="AB26" i="1" s="1"/>
  <c r="X31" i="1"/>
  <c r="Y31" i="1" s="1"/>
  <c r="AA31" i="1" s="1"/>
  <c r="AB31" i="1" s="1"/>
  <c r="X37" i="1"/>
  <c r="Y37" i="1" s="1"/>
  <c r="AA37" i="1" s="1"/>
  <c r="AB37" i="1" s="1"/>
  <c r="X59" i="1"/>
  <c r="Y59" i="1" s="1"/>
  <c r="AA59" i="1" s="1"/>
  <c r="AB59" i="1" s="1"/>
  <c r="X65" i="1"/>
  <c r="Y65" i="1" s="1"/>
  <c r="AA65" i="1" s="1"/>
  <c r="AB65" i="1" s="1"/>
  <c r="X71" i="1"/>
  <c r="Y71" i="1" s="1"/>
  <c r="AA71" i="1" s="1"/>
  <c r="AB71" i="1" s="1"/>
  <c r="X160" i="1"/>
  <c r="Y160" i="1" s="1"/>
  <c r="AA160" i="1" s="1"/>
  <c r="AB160" i="1" s="1"/>
  <c r="X315" i="1"/>
  <c r="Y315" i="1" s="1"/>
  <c r="AA315" i="1" s="1"/>
  <c r="AB315" i="1" s="1"/>
  <c r="X415" i="1"/>
  <c r="Y415" i="1" s="1"/>
  <c r="AA415" i="1" s="1"/>
  <c r="AB415" i="1" s="1"/>
  <c r="X19" i="1"/>
  <c r="Y19" i="1" s="1"/>
  <c r="AA19" i="1" s="1"/>
  <c r="AB19" i="1" s="1"/>
  <c r="X42" i="1"/>
  <c r="Y42" i="1" s="1"/>
  <c r="AA42" i="1" s="1"/>
  <c r="AB42" i="1" s="1"/>
  <c r="X74" i="1"/>
  <c r="Y74" i="1" s="1"/>
  <c r="AA74" i="1" s="1"/>
  <c r="AB74" i="1" s="1"/>
  <c r="X88" i="1"/>
  <c r="Y88" i="1" s="1"/>
  <c r="AA88" i="1" s="1"/>
  <c r="AB88" i="1" s="1"/>
  <c r="X94" i="1"/>
  <c r="Y94" i="1" s="1"/>
  <c r="AA94" i="1" s="1"/>
  <c r="AB94" i="1" s="1"/>
  <c r="X110" i="1"/>
  <c r="Y110" i="1" s="1"/>
  <c r="AA110" i="1" s="1"/>
  <c r="AB110" i="1" s="1"/>
  <c r="X181" i="1"/>
  <c r="Y181" i="1" s="1"/>
  <c r="AA181" i="1" s="1"/>
  <c r="AB181" i="1" s="1"/>
  <c r="X242" i="1"/>
  <c r="Y242" i="1" s="1"/>
  <c r="AA242" i="1" s="1"/>
  <c r="AB242" i="1" s="1"/>
  <c r="X33" i="1"/>
  <c r="Y33" i="1" s="1"/>
  <c r="AA33" i="1" s="1"/>
  <c r="AB33" i="1" s="1"/>
  <c r="X52" i="1"/>
  <c r="Y52" i="1" s="1"/>
  <c r="AA52" i="1" s="1"/>
  <c r="AB52" i="1" s="1"/>
  <c r="X95" i="1"/>
  <c r="Y95" i="1" s="1"/>
  <c r="AA95" i="1" s="1"/>
  <c r="AB95" i="1" s="1"/>
  <c r="X102" i="1"/>
  <c r="Y102" i="1" s="1"/>
  <c r="AA102" i="1" s="1"/>
  <c r="AB102" i="1" s="1"/>
  <c r="X166" i="1"/>
  <c r="Y166" i="1" s="1"/>
  <c r="AA166" i="1" s="1"/>
  <c r="AB166" i="1" s="1"/>
  <c r="X343" i="1"/>
  <c r="Y343" i="1" s="1"/>
  <c r="AA343" i="1" s="1"/>
  <c r="AB343" i="1" s="1"/>
  <c r="X421" i="1"/>
  <c r="Y421" i="1" s="1"/>
  <c r="AA421" i="1" s="1"/>
  <c r="AB421" i="1" s="1"/>
  <c r="X22" i="1"/>
  <c r="Y22" i="1" s="1"/>
  <c r="AA22" i="1" s="1"/>
  <c r="AB22" i="1" s="1"/>
  <c r="X53" i="1"/>
  <c r="Y53" i="1" s="1"/>
  <c r="AA53" i="1" s="1"/>
  <c r="AB53" i="1" s="1"/>
  <c r="X61" i="1"/>
  <c r="Y61" i="1" s="1"/>
  <c r="AA61" i="1" s="1"/>
  <c r="AB61" i="1" s="1"/>
  <c r="X75" i="1"/>
  <c r="Y75" i="1" s="1"/>
  <c r="AA75" i="1" s="1"/>
  <c r="AB75" i="1" s="1"/>
  <c r="X82" i="1"/>
  <c r="Y82" i="1" s="1"/>
  <c r="AA82" i="1" s="1"/>
  <c r="AB82" i="1" s="1"/>
  <c r="X116" i="1"/>
  <c r="Y116" i="1" s="1"/>
  <c r="AA116" i="1" s="1"/>
  <c r="AB116" i="1" s="1"/>
  <c r="X289" i="1"/>
  <c r="Y289" i="1" s="1"/>
  <c r="AA289" i="1" s="1"/>
  <c r="AB289" i="1" s="1"/>
  <c r="X4" i="1"/>
  <c r="Y4" i="1" s="1"/>
  <c r="AA4" i="1" s="1"/>
  <c r="AB4" i="1" s="1"/>
  <c r="X35" i="1"/>
  <c r="Y35" i="1" s="1"/>
  <c r="AA35" i="1" s="1"/>
  <c r="AB35" i="1" s="1"/>
  <c r="X44" i="1"/>
  <c r="Y44" i="1" s="1"/>
  <c r="AA44" i="1" s="1"/>
  <c r="AB44" i="1" s="1"/>
  <c r="X76" i="1"/>
  <c r="Y76" i="1" s="1"/>
  <c r="AA76" i="1" s="1"/>
  <c r="AB76" i="1" s="1"/>
  <c r="X90" i="1"/>
  <c r="Y90" i="1" s="1"/>
  <c r="AA90" i="1" s="1"/>
  <c r="AB90" i="1" s="1"/>
  <c r="X96" i="1"/>
  <c r="Y96" i="1" s="1"/>
  <c r="AA96" i="1" s="1"/>
  <c r="AB96" i="1" s="1"/>
  <c r="X103" i="1"/>
  <c r="Y103" i="1" s="1"/>
  <c r="AA103" i="1" s="1"/>
  <c r="AB103" i="1" s="1"/>
  <c r="X172" i="1"/>
  <c r="Y172" i="1" s="1"/>
  <c r="AA172" i="1" s="1"/>
  <c r="AB172" i="1" s="1"/>
  <c r="X233" i="1"/>
  <c r="Y233" i="1" s="1"/>
  <c r="AA233" i="1" s="1"/>
  <c r="AB233" i="1" s="1"/>
  <c r="X366" i="1"/>
  <c r="Y366" i="1" s="1"/>
  <c r="AA366" i="1" s="1"/>
  <c r="AB366" i="1" s="1"/>
  <c r="X527" i="1"/>
  <c r="Y527" i="1" s="1"/>
  <c r="AA527" i="1" s="1"/>
  <c r="AB527" i="1" s="1"/>
  <c r="X6" i="1"/>
  <c r="Y6" i="1" s="1"/>
  <c r="AA6" i="1" s="1"/>
  <c r="AB6" i="1" s="1"/>
  <c r="X24" i="1"/>
  <c r="Y24" i="1" s="1"/>
  <c r="AA24" i="1" s="1"/>
  <c r="AB24" i="1" s="1"/>
  <c r="X122" i="1"/>
  <c r="Y122" i="1" s="1"/>
  <c r="AA122" i="1" s="1"/>
  <c r="AB122" i="1" s="1"/>
  <c r="X157" i="1"/>
  <c r="Y157" i="1" s="1"/>
  <c r="AA157" i="1" s="1"/>
  <c r="AB157" i="1" s="1"/>
  <c r="X222" i="1"/>
  <c r="Y222" i="1" s="1"/>
  <c r="AA222" i="1" s="1"/>
  <c r="AB222" i="1" s="1"/>
  <c r="X312" i="1"/>
  <c r="Y312" i="1" s="1"/>
  <c r="AA312" i="1" s="1"/>
  <c r="AB312" i="1" s="1"/>
  <c r="X77" i="1"/>
  <c r="Y77" i="1" s="1"/>
  <c r="AA77" i="1" s="1"/>
  <c r="AB77" i="1" s="1"/>
  <c r="X84" i="1"/>
  <c r="Y84" i="1" s="1"/>
  <c r="AA84" i="1" s="1"/>
  <c r="AB84" i="1" s="1"/>
  <c r="X91" i="1"/>
  <c r="Y91" i="1" s="1"/>
  <c r="AA91" i="1" s="1"/>
  <c r="AB91" i="1" s="1"/>
  <c r="X97" i="1"/>
  <c r="Y97" i="1" s="1"/>
  <c r="AA97" i="1" s="1"/>
  <c r="AB97" i="1" s="1"/>
  <c r="X104" i="1"/>
  <c r="Y104" i="1" s="1"/>
  <c r="AA104" i="1" s="1"/>
  <c r="AB104" i="1" s="1"/>
  <c r="X107" i="1"/>
  <c r="Y107" i="1" s="1"/>
  <c r="AA107" i="1" s="1"/>
  <c r="AB107" i="1" s="1"/>
  <c r="X178" i="1"/>
  <c r="Y178" i="1" s="1"/>
  <c r="AA178" i="1" s="1"/>
  <c r="AB178" i="1" s="1"/>
  <c r="X239" i="1"/>
  <c r="Y239" i="1" s="1"/>
  <c r="AA239" i="1" s="1"/>
  <c r="AB239" i="1" s="1"/>
  <c r="X46" i="1"/>
  <c r="Y46" i="1" s="1"/>
  <c r="AA46" i="1" s="1"/>
  <c r="AB46" i="1" s="1"/>
  <c r="X63" i="1"/>
  <c r="Y63" i="1" s="1"/>
  <c r="AA63" i="1" s="1"/>
  <c r="AB63" i="1" s="1"/>
  <c r="X78" i="1"/>
  <c r="Y78" i="1" s="1"/>
  <c r="AA78" i="1" s="1"/>
  <c r="AB78" i="1" s="1"/>
  <c r="X163" i="1"/>
  <c r="Y163" i="1" s="1"/>
  <c r="AA163" i="1" s="1"/>
  <c r="AB163" i="1" s="1"/>
  <c r="X318" i="1"/>
  <c r="Y318" i="1" s="1"/>
  <c r="AA318" i="1" s="1"/>
  <c r="AB318" i="1" s="1"/>
  <c r="X418" i="1"/>
  <c r="Y418" i="1" s="1"/>
  <c r="AA418" i="1" s="1"/>
  <c r="AB418" i="1" s="1"/>
  <c r="X47" i="1"/>
  <c r="Y47" i="1" s="1"/>
  <c r="AA47" i="1" s="1"/>
  <c r="AB47" i="1" s="1"/>
  <c r="X56" i="1"/>
  <c r="Y56" i="1" s="1"/>
  <c r="AA56" i="1" s="1"/>
  <c r="AB56" i="1" s="1"/>
  <c r="X85" i="1"/>
  <c r="Y85" i="1" s="1"/>
  <c r="AA85" i="1" s="1"/>
  <c r="AB85" i="1" s="1"/>
  <c r="X98" i="1"/>
  <c r="Y98" i="1" s="1"/>
  <c r="AA98" i="1" s="1"/>
  <c r="AB98" i="1" s="1"/>
  <c r="X113" i="1"/>
  <c r="Y113" i="1" s="1"/>
  <c r="AA113" i="1" s="1"/>
  <c r="AB113" i="1" s="1"/>
  <c r="X154" i="1"/>
  <c r="Y154" i="1" s="1"/>
  <c r="AA154" i="1" s="1"/>
  <c r="AB154" i="1" s="1"/>
  <c r="X521" i="1"/>
  <c r="Y521" i="1" s="1"/>
  <c r="AA521" i="1" s="1"/>
  <c r="AB521" i="1" s="1"/>
  <c r="X39" i="1"/>
  <c r="Y39" i="1" s="1"/>
  <c r="AA39" i="1" s="1"/>
  <c r="AB39" i="1" s="1"/>
  <c r="X48" i="1"/>
  <c r="Y48" i="1" s="1"/>
  <c r="AA48" i="1" s="1"/>
  <c r="AB48" i="1" s="1"/>
  <c r="X99" i="1"/>
  <c r="Y99" i="1" s="1"/>
  <c r="AA99" i="1" s="1"/>
  <c r="AB99" i="1" s="1"/>
  <c r="X2" i="1"/>
  <c r="Y2" i="1" s="1"/>
  <c r="AA2" i="1" s="1"/>
  <c r="AB2" i="1" s="1"/>
  <c r="X57" i="1"/>
  <c r="Y57" i="1" s="1"/>
  <c r="AA57" i="1" s="1"/>
  <c r="AB57" i="1" s="1"/>
  <c r="X86" i="1"/>
  <c r="Y86" i="1" s="1"/>
  <c r="AA86" i="1" s="1"/>
  <c r="AB86" i="1" s="1"/>
  <c r="X169" i="1"/>
  <c r="Y169" i="1" s="1"/>
  <c r="AA169" i="1" s="1"/>
  <c r="AB169" i="1" s="1"/>
  <c r="X335" i="1"/>
  <c r="Y335" i="1" s="1"/>
  <c r="AA335" i="1" s="1"/>
  <c r="AB335" i="1" s="1"/>
  <c r="X363" i="1"/>
  <c r="Y363" i="1" s="1"/>
  <c r="AA363" i="1" s="1"/>
  <c r="AB363" i="1" s="1"/>
  <c r="X49" i="1"/>
  <c r="Y49" i="1" s="1"/>
  <c r="AA49" i="1" s="1"/>
  <c r="AB49" i="1" s="1"/>
  <c r="X119" i="1"/>
  <c r="Y119" i="1" s="1"/>
  <c r="AA119" i="1" s="1"/>
  <c r="AB119" i="1" s="1"/>
  <c r="X309" i="1"/>
  <c r="Y309" i="1" s="1"/>
  <c r="AA309" i="1" s="1"/>
  <c r="AB309" i="1" s="1"/>
  <c r="X73" i="1"/>
  <c r="Y73" i="1" s="1"/>
  <c r="AA73" i="1" s="1"/>
  <c r="AB73" i="1" s="1"/>
  <c r="X100" i="1"/>
  <c r="Y100" i="1" s="1"/>
  <c r="AA100" i="1" s="1"/>
  <c r="AB100" i="1" s="1"/>
  <c r="X175" i="1"/>
  <c r="Y175" i="1" s="1"/>
  <c r="AA175" i="1" s="1"/>
  <c r="AB175" i="1" s="1"/>
  <c r="X236" i="1"/>
  <c r="Y236" i="1" s="1"/>
  <c r="AA236" i="1" s="1"/>
  <c r="AB236" i="1" s="1"/>
  <c r="X41" i="1"/>
  <c r="Y41" i="1" s="1"/>
  <c r="AA41" i="1" s="1"/>
  <c r="AB41" i="1" s="1"/>
  <c r="X515" i="1"/>
  <c r="Y515" i="1" s="1"/>
  <c r="AA515" i="1" s="1"/>
  <c r="AB515" i="1" s="1"/>
  <c r="X522" i="1"/>
  <c r="Y522" i="1" s="1"/>
  <c r="AA522" i="1" s="1"/>
  <c r="AB522" i="1" s="1"/>
  <c r="X50" i="1"/>
  <c r="Y50" i="1" s="1"/>
  <c r="AA50" i="1" s="1"/>
  <c r="AB50" i="1" s="1"/>
  <c r="X101" i="1"/>
  <c r="Y101" i="1" s="1"/>
  <c r="AA101" i="1" s="1"/>
  <c r="AB101" i="1" s="1"/>
  <c r="V4" i="1"/>
  <c r="V5" i="1"/>
  <c r="V3" i="1"/>
  <c r="V2" i="1"/>
  <c r="D5" i="1"/>
  <c r="Z3" i="1" l="1"/>
  <c r="X3" i="1" l="1"/>
  <c r="Y3" i="1" s="1"/>
  <c r="AA3" i="1" s="1"/>
  <c r="AB3" i="1" s="1"/>
  <c r="D4" i="1"/>
  <c r="D3" i="1"/>
  <c r="D2" i="1" l="1"/>
</calcChain>
</file>

<file path=xl/sharedStrings.xml><?xml version="1.0" encoding="utf-8"?>
<sst xmlns="http://schemas.openxmlformats.org/spreadsheetml/2006/main" count="7598" uniqueCount="187">
  <si>
    <t>Asset #</t>
  </si>
  <si>
    <t>qty.</t>
  </si>
  <si>
    <t>Is Asset located within a "managed" area?
(Y or N)</t>
  </si>
  <si>
    <t>Was this Asset planted by humans?
(Y or N)</t>
  </si>
  <si>
    <t>n/a</t>
  </si>
  <si>
    <t>Did you personally witness this Asset firsthand?
(Y or N)</t>
  </si>
  <si>
    <t>Description of damage to Asset, seen or reported
(if any)</t>
  </si>
  <si>
    <t>Cause(s) of damage to this Asset
(if any)</t>
  </si>
  <si>
    <t>Location Description</t>
  </si>
  <si>
    <t>Notes</t>
  </si>
  <si>
    <t>Was this Asset damaged in this Loss Event, in your opinion?
(Y or N)</t>
  </si>
  <si>
    <t>Is this Asset currently "salvageable", given its context, in your opinion? (Y or N)</t>
  </si>
  <si>
    <t>Common name</t>
  </si>
  <si>
    <t>Scientific name</t>
  </si>
  <si>
    <t>totally burned</t>
  </si>
  <si>
    <t>Data Source</t>
  </si>
  <si>
    <t>-</t>
  </si>
  <si>
    <t xml:space="preserve">Container size </t>
  </si>
  <si>
    <t>Price 1</t>
  </si>
  <si>
    <t>Source</t>
  </si>
  <si>
    <t>Price 2</t>
  </si>
  <si>
    <t>Price 3</t>
  </si>
  <si>
    <t>24" box</t>
  </si>
  <si>
    <t>Median price per unit (wholesale)</t>
  </si>
  <si>
    <t>Unit Cost
By Volume
($/ft³)</t>
  </si>
  <si>
    <t>Unit Cost
By Trunk Area
($/in²)</t>
  </si>
  <si>
    <t>Appraisal
Technique</t>
  </si>
  <si>
    <t>Amount of Loss</t>
  </si>
  <si>
    <t>TFT</t>
  </si>
  <si>
    <t>Basic Reproduction Cost
(each)</t>
  </si>
  <si>
    <t>Round to 2 Sig Figs</t>
  </si>
  <si>
    <t>Unit Cost</t>
  </si>
  <si>
    <t>N</t>
  </si>
  <si>
    <t>Y</t>
  </si>
  <si>
    <t>Pre-Loss Depreciation</t>
  </si>
  <si>
    <t>Volume</t>
  </si>
  <si>
    <t>Moosa Creek Nursery</t>
  </si>
  <si>
    <t>LCANT Diameter</t>
  </si>
  <si>
    <t>Evergreen Nursery</t>
  </si>
  <si>
    <t>Bamboo Pipeline</t>
  </si>
  <si>
    <t>Urban Tree Farm</t>
  </si>
  <si>
    <t>15-gal</t>
  </si>
  <si>
    <t>Height</t>
  </si>
  <si>
    <t>Number of Trunks</t>
  </si>
  <si>
    <t>Quercus agrifolia</t>
  </si>
  <si>
    <t>Coast Live Oak</t>
  </si>
  <si>
    <t>LCANT Height</t>
  </si>
  <si>
    <t>Unit Cost
By Height
($/ft)</t>
  </si>
  <si>
    <t>DBH
(inches)</t>
  </si>
  <si>
    <t>Quercus dumosa</t>
  </si>
  <si>
    <t>Common Name</t>
  </si>
  <si>
    <t>Scrub Oak</t>
  </si>
  <si>
    <t xml:space="preserve">Post-Loss Depreciation </t>
  </si>
  <si>
    <t>Post-Loss Notes</t>
  </si>
  <si>
    <t>Pre-Loss Notes</t>
  </si>
  <si>
    <t>total loss</t>
  </si>
  <si>
    <t>Additional Notes</t>
  </si>
  <si>
    <t>Installation Cost Each</t>
  </si>
  <si>
    <t>Age to Parity</t>
  </si>
  <si>
    <t>Heteromeles arbutifolia</t>
  </si>
  <si>
    <t>charred trunk, burned branches</t>
  </si>
  <si>
    <t>Toyon</t>
  </si>
  <si>
    <t>Las Pilitas Nursery</t>
  </si>
  <si>
    <t>charred trunk</t>
  </si>
  <si>
    <t>branches burned</t>
  </si>
  <si>
    <t>minor suppression</t>
  </si>
  <si>
    <t>fire</t>
  </si>
  <si>
    <t>CCT</t>
  </si>
  <si>
    <t>one trunk burned</t>
  </si>
  <si>
    <t>lower branches burned</t>
  </si>
  <si>
    <t>main house</t>
  </si>
  <si>
    <t>resprouting from base</t>
  </si>
  <si>
    <t>burned branches</t>
  </si>
  <si>
    <t>fire scars</t>
  </si>
  <si>
    <t>partial suppression</t>
  </si>
  <si>
    <t>co-dom stems</t>
  </si>
  <si>
    <t>Juglans regia</t>
  </si>
  <si>
    <t>Persea americana</t>
  </si>
  <si>
    <t>Juglans californica</t>
  </si>
  <si>
    <t>Pinus halepensis</t>
  </si>
  <si>
    <t>Eriobotrya japonica</t>
  </si>
  <si>
    <t>Sambucus mexicana</t>
  </si>
  <si>
    <t>Rhus integrifolia</t>
  </si>
  <si>
    <t>English Walnut</t>
  </si>
  <si>
    <t>Avocado</t>
  </si>
  <si>
    <t>California Black Walnut</t>
  </si>
  <si>
    <t>Aleppo Pine</t>
  </si>
  <si>
    <t>Loquat</t>
  </si>
  <si>
    <t>Elderberry</t>
  </si>
  <si>
    <t>Lemonade Sumac</t>
  </si>
  <si>
    <t>2-</t>
  </si>
  <si>
    <t>Personal Observation 5/13/21</t>
  </si>
  <si>
    <t>Personal Observation 5/14/21</t>
  </si>
  <si>
    <t>Personal Observation 5/25/21</t>
  </si>
  <si>
    <t>Personal Observation 5/26/21</t>
  </si>
  <si>
    <t>heat damage</t>
  </si>
  <si>
    <t>burned top</t>
  </si>
  <si>
    <t>hollowed out co-dom split</t>
  </si>
  <si>
    <t>impact by #219</t>
  </si>
  <si>
    <t>impacted by #219 trunk failure</t>
  </si>
  <si>
    <t>hollowed stem</t>
  </si>
  <si>
    <t>minor burned branches</t>
  </si>
  <si>
    <t>impact by falling tree</t>
  </si>
  <si>
    <t>lower road</t>
  </si>
  <si>
    <t>spur behind house</t>
  </si>
  <si>
    <t>picnic table area</t>
  </si>
  <si>
    <t>southwest valley</t>
  </si>
  <si>
    <t>Avocado orchard</t>
  </si>
  <si>
    <t>thinning foliage</t>
  </si>
  <si>
    <t>still alive, but aesthetic total loss</t>
  </si>
  <si>
    <t>burned interior branches</t>
  </si>
  <si>
    <t>burned branches, thinning canopy</t>
  </si>
  <si>
    <t>remaining canopy thinning</t>
  </si>
  <si>
    <t>one trunk burned, thinning foliage</t>
  </si>
  <si>
    <t>sparse canopy remains</t>
  </si>
  <si>
    <t>branch loss</t>
  </si>
  <si>
    <t>top subsequently broke off</t>
  </si>
  <si>
    <t>hollowed trunk, later fell</t>
  </si>
  <si>
    <t>hollowed out, failed later</t>
  </si>
  <si>
    <t>one trunk burned, remaining canopy thin</t>
  </si>
  <si>
    <t>one trunk lost</t>
  </si>
  <si>
    <t>one trunk impacted, canopy thin</t>
  </si>
  <si>
    <t>fell over in 2021, but damaged in fire</t>
  </si>
  <si>
    <t>lower branches burned, thinning canopy</t>
  </si>
  <si>
    <t>one trunk burned,, thinning canopy on others</t>
  </si>
  <si>
    <t>branches burned, thin canopy</t>
  </si>
  <si>
    <t>split in half from failed neighbor</t>
  </si>
  <si>
    <t>burned off top, resprouting</t>
  </si>
  <si>
    <t>severe dieback/thinning</t>
  </si>
  <si>
    <t>basal resprout not salvageable</t>
  </si>
  <si>
    <t>barely alive</t>
  </si>
  <si>
    <t>old main stem failure, leaning on ground</t>
  </si>
  <si>
    <t>asymmetrical canopy</t>
  </si>
  <si>
    <t>girdling nursery tie</t>
  </si>
  <si>
    <t>impounded nursery tie</t>
  </si>
  <si>
    <t>old tearout wound</t>
  </si>
  <si>
    <t>suppressed by competition with neighbors</t>
  </si>
  <si>
    <t>minor lean</t>
  </si>
  <si>
    <t>corrected lean</t>
  </si>
  <si>
    <t>damaged branches pruned off</t>
  </si>
  <si>
    <t>co-dom split</t>
  </si>
  <si>
    <t>I recommend removal</t>
  </si>
  <si>
    <t>client testimony</t>
  </si>
  <si>
    <t>old wounds</t>
  </si>
  <si>
    <t>prior trunk partial failure</t>
  </si>
  <si>
    <t>growing close to eroded edge of bank</t>
  </si>
  <si>
    <t>old corrected lean</t>
  </si>
  <si>
    <t>old fire scars</t>
  </si>
  <si>
    <t>trunk decay</t>
  </si>
  <si>
    <t>growing too close to edge</t>
  </si>
  <si>
    <t>stump sprouts from old failed tree</t>
  </si>
  <si>
    <t>trunk cavity</t>
  </si>
  <si>
    <t>old fire scars, leaning</t>
  </si>
  <si>
    <t>old trunk cavity</t>
  </si>
  <si>
    <t>leaning</t>
  </si>
  <si>
    <t>cavity</t>
  </si>
  <si>
    <t>prior scaffold branch failure</t>
  </si>
  <si>
    <t>heavy poison oak in pasture post-fire</t>
  </si>
  <si>
    <t>leaning, suppressed</t>
  </si>
  <si>
    <t>old trunk wound</t>
  </si>
  <si>
    <t>started with cavity, fire hollowed it out more, then decay progressed until failure occurred in 2021</t>
  </si>
  <si>
    <t>lean</t>
  </si>
  <si>
    <t>mechanical injury wounds over path</t>
  </si>
  <si>
    <t>old branch tearout wounds and decay</t>
  </si>
  <si>
    <t>fire scars, minor suppression</t>
  </si>
  <si>
    <t>mechanical injury on trunk</t>
  </si>
  <si>
    <t>soil stability issues, partially suppressed</t>
  </si>
  <si>
    <t>trunk cavity, co-dom stems</t>
  </si>
  <si>
    <t>fire scar</t>
  </si>
  <si>
    <t>deformed trunk</t>
  </si>
  <si>
    <t>hook impounded in trunk</t>
  </si>
  <si>
    <t>prior branch tearout wound</t>
  </si>
  <si>
    <t>co-dom stems, suppressed</t>
  </si>
  <si>
    <t>mechanical trunk injury wound</t>
  </si>
  <si>
    <t>pre-loss cavity</t>
  </si>
  <si>
    <t>strong corrected lean</t>
  </si>
  <si>
    <t>Brigg's Tree Nursery</t>
  </si>
  <si>
    <t>horse corrals</t>
  </si>
  <si>
    <t>Unmanaged areas of the property</t>
  </si>
  <si>
    <t>Google satellite imagery</t>
  </si>
  <si>
    <t>1-gal</t>
  </si>
  <si>
    <t>Picnic Table Trail</t>
  </si>
  <si>
    <t>ridge top</t>
  </si>
  <si>
    <t>heat-damaged foliage</t>
  </si>
  <si>
    <t>trail</t>
  </si>
  <si>
    <t>pasture</t>
  </si>
  <si>
    <t>spur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</si>
</sst>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\'"/>
    <numFmt numFmtId="165" formatCode="#\'\'"/>
    <numFmt numFmtId="166" formatCode="&quot;$&quot;#,##0.00"/>
    <numFmt numFmtId="167" formatCode="&quot;$&quot;#.00&quot;/in²&quot;"/>
    <numFmt numFmtId="168" formatCode="&quot;$&quot;#.00&quot;/ft³&quot;"/>
    <numFmt numFmtId="169" formatCode="#"/>
    <numFmt numFmtId="170" formatCode="&quot;$&quot;#.00&quot;/ft&quot;"/>
    <numFmt numFmtId="171" formatCode="#.0\'\'"/>
  </numFmts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B252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67" fontId="0" fillId="0" borderId="1" xfId="0" applyNumberFormat="1" applyFill="1" applyBorder="1" applyAlignment="1">
      <alignment horizontal="center" vertical="center"/>
    </xf>
    <xf numFmtId="9" fontId="0" fillId="0" borderId="1" xfId="1" applyFont="1" applyFill="1" applyBorder="1" applyAlignment="1">
      <alignment horizontal="center" vertical="center"/>
    </xf>
    <xf numFmtId="169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6" fontId="0" fillId="0" borderId="1" xfId="0" applyNumberFormat="1" applyFill="1" applyBorder="1" applyAlignment="1">
      <alignment horizontal="center" vertical="center"/>
    </xf>
    <xf numFmtId="169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center" vertical="center" wrapText="1"/>
    </xf>
    <xf numFmtId="166" fontId="5" fillId="5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9" fontId="6" fillId="2" borderId="1" xfId="1" applyFont="1" applyFill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71" fontId="0" fillId="0" borderId="1" xfId="0" applyNumberFormat="1" applyBorder="1" applyAlignment="1">
      <alignment horizontal="center" vertical="center"/>
    </xf>
    <xf numFmtId="166" fontId="0" fillId="8" borderId="1" xfId="0" applyNumberFormat="1" applyFill="1" applyBorder="1" applyAlignment="1">
      <alignment horizontal="center" vertical="center"/>
    </xf>
    <xf numFmtId="167" fontId="0" fillId="8" borderId="1" xfId="0" applyNumberFormat="1" applyFill="1" applyBorder="1" applyAlignment="1">
      <alignment horizontal="center" vertical="center"/>
    </xf>
    <xf numFmtId="168" fontId="0" fillId="8" borderId="1" xfId="0" applyNumberFormat="1" applyFill="1" applyBorder="1" applyAlignment="1">
      <alignment horizontal="center" vertical="center"/>
    </xf>
    <xf numFmtId="170" fontId="0" fillId="8" borderId="1" xfId="0" applyNumberForma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6" fontId="0" fillId="7" borderId="1" xfId="0" applyNumberFormat="1" applyFill="1" applyBorder="1" applyAlignment="1">
      <alignment horizontal="center" vertical="center" wrapText="1"/>
    </xf>
    <xf numFmtId="166" fontId="0" fillId="6" borderId="1" xfId="0" applyNumberFormat="1" applyFill="1" applyBorder="1" applyAlignment="1">
      <alignment horizontal="center" vertical="center" wrapText="1"/>
    </xf>
    <xf numFmtId="166" fontId="0" fillId="9" borderId="1" xfId="0" applyNumberForma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33"/>
  <sheetViews>
    <sheetView tabSelected="1" zoomScale="60" zoomScaleNormal="6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" sqref="C2"/>
    </sheetView>
  </sheetViews>
  <sheetFormatPr defaultRowHeight="14.4" x14ac:dyDescent="0.3"/>
  <cols>
    <col min="1" max="1" width="7.6640625" style="18" customWidth="1"/>
    <col min="2" max="2" width="4.77734375" style="18" customWidth="1"/>
    <col min="3" max="3" width="22.5546875" style="17" customWidth="1"/>
    <col min="4" max="4" width="18.33203125" style="18" customWidth="1"/>
    <col min="5" max="5" width="7.33203125" style="18" customWidth="1"/>
    <col min="6" max="6" width="10.21875" style="41" customWidth="1"/>
    <col min="7" max="7" width="10.21875" style="28" customWidth="1"/>
    <col min="8" max="8" width="10.21875" style="29" customWidth="1"/>
    <col min="9" max="9" width="19" style="29" customWidth="1"/>
    <col min="10" max="10" width="20.44140625" style="29" customWidth="1"/>
    <col min="11" max="11" width="24.33203125" style="29" customWidth="1"/>
    <col min="12" max="12" width="14.6640625" style="29" customWidth="1"/>
    <col min="13" max="13" width="17.44140625" style="29" customWidth="1"/>
    <col min="14" max="14" width="15.21875" style="29" customWidth="1"/>
    <col min="15" max="15" width="21" style="18" customWidth="1"/>
    <col min="16" max="16" width="13.6640625" style="26" customWidth="1"/>
    <col min="17" max="17" width="22.5546875" style="31" customWidth="1"/>
    <col min="18" max="18" width="13.6640625" style="26" customWidth="1"/>
    <col min="19" max="19" width="21.44140625" style="31" customWidth="1"/>
    <col min="20" max="20" width="18.21875" style="18" customWidth="1"/>
    <col min="21" max="21" width="21" style="18" customWidth="1"/>
    <col min="22" max="22" width="21.6640625" style="18" customWidth="1"/>
    <col min="23" max="23" width="10.77734375" style="12" bestFit="1" customWidth="1"/>
    <col min="24" max="24" width="12.6640625" style="11" customWidth="1"/>
    <col min="25" max="25" width="13.88671875" style="11" customWidth="1"/>
    <col min="26" max="26" width="11.88671875" style="11" customWidth="1"/>
    <col min="27" max="27" width="12.44140625" style="27" bestFit="1" customWidth="1"/>
    <col min="28" max="28" width="12.21875" style="27" bestFit="1" customWidth="1"/>
    <col min="29" max="16384" width="8.88671875" style="11"/>
  </cols>
  <sheetData>
    <row r="1" spans="1:28" s="2" customFormat="1" ht="78" x14ac:dyDescent="0.3">
      <c r="A1" s="2" t="s">
        <v>0</v>
      </c>
      <c r="B1" s="2" t="s">
        <v>1</v>
      </c>
      <c r="C1" s="2" t="s">
        <v>13</v>
      </c>
      <c r="D1" s="2" t="s">
        <v>12</v>
      </c>
      <c r="E1" s="2" t="s">
        <v>58</v>
      </c>
      <c r="F1" s="5" t="s">
        <v>48</v>
      </c>
      <c r="G1" s="16" t="s">
        <v>43</v>
      </c>
      <c r="H1" s="5" t="s">
        <v>42</v>
      </c>
      <c r="I1" s="3" t="s">
        <v>5</v>
      </c>
      <c r="J1" s="3" t="s">
        <v>15</v>
      </c>
      <c r="K1" s="3" t="s">
        <v>2</v>
      </c>
      <c r="L1" s="3" t="s">
        <v>3</v>
      </c>
      <c r="M1" s="3" t="s">
        <v>6</v>
      </c>
      <c r="N1" s="3" t="s">
        <v>7</v>
      </c>
      <c r="O1" s="2" t="s">
        <v>8</v>
      </c>
      <c r="P1" s="2" t="s">
        <v>52</v>
      </c>
      <c r="Q1" s="2" t="s">
        <v>53</v>
      </c>
      <c r="R1" s="25" t="s">
        <v>34</v>
      </c>
      <c r="S1" s="25" t="s">
        <v>54</v>
      </c>
      <c r="T1" s="2" t="s">
        <v>56</v>
      </c>
      <c r="U1" s="2" t="s">
        <v>10</v>
      </c>
      <c r="V1" s="2" t="s">
        <v>11</v>
      </c>
      <c r="W1" s="2" t="s">
        <v>26</v>
      </c>
      <c r="X1" s="7" t="s">
        <v>31</v>
      </c>
      <c r="Y1" s="7" t="s">
        <v>29</v>
      </c>
      <c r="Z1" s="7" t="s">
        <v>57</v>
      </c>
      <c r="AA1" s="2" t="s">
        <v>27</v>
      </c>
      <c r="AB1" s="2" t="s">
        <v>30</v>
      </c>
    </row>
    <row r="2" spans="1:28" s="12" customFormat="1" ht="28.8" x14ac:dyDescent="0.3">
      <c r="A2" s="1">
        <v>1</v>
      </c>
      <c r="B2" s="1">
        <v>1</v>
      </c>
      <c r="C2" s="6" t="s">
        <v>44</v>
      </c>
      <c r="D2" s="1" t="str">
        <f>INDEX('Name Conversion Table'!$B$2:$B$31,MATCH('Measurement and Pricing Data'!C2,'Name Conversion Table'!$A$2:$A$31,0))</f>
        <v>Coast Live Oak</v>
      </c>
      <c r="E2" s="1" t="s">
        <v>4</v>
      </c>
      <c r="F2" s="39">
        <v>24</v>
      </c>
      <c r="G2" s="10">
        <v>1</v>
      </c>
      <c r="H2" s="4">
        <v>40</v>
      </c>
      <c r="I2" s="4" t="s">
        <v>33</v>
      </c>
      <c r="J2" s="4" t="s">
        <v>91</v>
      </c>
      <c r="K2" s="4" t="s">
        <v>33</v>
      </c>
      <c r="L2" s="4" t="s">
        <v>32</v>
      </c>
      <c r="M2" s="4" t="s">
        <v>63</v>
      </c>
      <c r="N2" s="4" t="s">
        <v>66</v>
      </c>
      <c r="O2" s="1" t="s">
        <v>177</v>
      </c>
      <c r="P2" s="9">
        <v>0.4</v>
      </c>
      <c r="Q2" s="30" t="s">
        <v>60</v>
      </c>
      <c r="R2" s="9">
        <v>1</v>
      </c>
      <c r="S2" s="30" t="s">
        <v>4</v>
      </c>
      <c r="T2" s="1" t="s">
        <v>4</v>
      </c>
      <c r="U2" s="1" t="s">
        <v>33</v>
      </c>
      <c r="V2" s="1" t="str">
        <f t="shared" ref="V2:V65" si="0">IF(P2&gt;0,"Y","N")</f>
        <v>Y</v>
      </c>
      <c r="W2" s="1" t="s">
        <v>28</v>
      </c>
      <c r="X2" s="8">
        <f>IF(W2="TFT",INDEX('Unit Cost Source Data'!$L$2:$L$87,MATCH('Measurement and Pricing Data'!C2,'Unit Cost Source Data'!$A$2:$A$87,0)),IF(W2="Volume",INDEX('Unit Cost Source Data'!$M$2:$M$87,MATCH('Measurement and Pricing Data'!C2,'Unit Cost Source Data'!$A$2:$A$87,0)),IF(W2="Height",INDEX('Unit Cost Source Data'!$N$2:$N$87,MATCH('Measurement and Pricing Data'!C2,'Unit Cost Source Data'!$A$2:$A$87,0)),"n/a")))</f>
        <v>62.700681380483083</v>
      </c>
      <c r="Y2" s="27">
        <f>IF(W2="TFT",(F2/G2)^2*PI()/4*G2*X2,IF(W2="Volume",PI()*4/3*(H2/2)^2*H2/2*X2,IF(W2="DRT",INDEX('Unit Cost Source Data'!$K$2:$K$87,MATCH('Measurement and Pricing Data'!C2,'Unit Cost Source Data'!$A$2:$A$87,0)),IF(W2="CCT",(1.08)^E2*INDEX('Unit Cost Source Data'!$K$2:$K$87,MATCH('Measurement and Pricing Data'!C2,'Unit Cost Source Data'!$A$2:$A$87,0))*2.5,IF(W2="Height",X2*H2)))))</f>
        <v>28365.119999999999</v>
      </c>
      <c r="Z2" s="27">
        <f>IF(W2="CCT","n/a",INDEX('Unit Cost Source Data'!$K$2:$K$87,MATCH('Measurement and Pricing Data'!C2,'Unit Cost Source Data'!$A$2:$A$87,0))*1.5)</f>
        <v>295.46999999999997</v>
      </c>
      <c r="AA2" s="15">
        <f t="shared" ref="AA2:AA65" si="1">B2*IF(W2="CCT",(Y2*R2)-(Y2*P2),IF(P2&gt;0,(Y2*R2+Z2)-(Y2*P2+Z2),Y2*R2+Z2))</f>
        <v>17019.072</v>
      </c>
      <c r="AB2" s="15">
        <f t="shared" ref="AB2:AB65" si="2">ROUND(AA2,2-(1+INT(LOG10(ABS(AA2)))))</f>
        <v>17000</v>
      </c>
    </row>
    <row r="3" spans="1:28" s="12" customFormat="1" ht="28.8" x14ac:dyDescent="0.3">
      <c r="A3" s="1">
        <v>2</v>
      </c>
      <c r="B3" s="1">
        <v>1</v>
      </c>
      <c r="C3" s="6" t="s">
        <v>76</v>
      </c>
      <c r="D3" s="1" t="str">
        <f>INDEX('Name Conversion Table'!$B$2:$B$31,MATCH('Measurement and Pricing Data'!C3,'Name Conversion Table'!$A$2:$A$31,0))</f>
        <v>English Walnut</v>
      </c>
      <c r="E3" s="1" t="s">
        <v>4</v>
      </c>
      <c r="F3" s="39">
        <v>44</v>
      </c>
      <c r="G3" s="10">
        <v>4</v>
      </c>
      <c r="H3" s="4">
        <v>50</v>
      </c>
      <c r="I3" s="4" t="s">
        <v>33</v>
      </c>
      <c r="J3" s="4" t="s">
        <v>91</v>
      </c>
      <c r="K3" s="4" t="s">
        <v>33</v>
      </c>
      <c r="L3" s="4" t="s">
        <v>32</v>
      </c>
      <c r="M3" s="4" t="s">
        <v>63</v>
      </c>
      <c r="N3" s="4" t="s">
        <v>66</v>
      </c>
      <c r="O3" s="1" t="s">
        <v>177</v>
      </c>
      <c r="P3" s="9">
        <v>0.8</v>
      </c>
      <c r="Q3" s="30" t="s">
        <v>60</v>
      </c>
      <c r="R3" s="9">
        <v>1</v>
      </c>
      <c r="S3" s="30" t="s">
        <v>4</v>
      </c>
      <c r="T3" s="1" t="s">
        <v>4</v>
      </c>
      <c r="U3" s="1" t="s">
        <v>33</v>
      </c>
      <c r="V3" s="1" t="str">
        <f t="shared" si="0"/>
        <v>Y</v>
      </c>
      <c r="W3" s="1" t="s">
        <v>28</v>
      </c>
      <c r="X3" s="8">
        <f>IF(W3="TFT",INDEX('Unit Cost Source Data'!$L$2:$L$87,MATCH('Measurement and Pricing Data'!C3,'Unit Cost Source Data'!$A$2:$A$87,0)),IF(W3="Volume",INDEX('Unit Cost Source Data'!$M$2:$M$87,MATCH('Measurement and Pricing Data'!C3,'Unit Cost Source Data'!$A$2:$A$87,0)),IF(W3="Height",INDEX('Unit Cost Source Data'!$N$2:$N$87,MATCH('Measurement and Pricing Data'!C3,'Unit Cost Source Data'!$A$2:$A$87,0)),"n/a")))</f>
        <v>99.767867626585513</v>
      </c>
      <c r="Y3" s="27">
        <f>IF(W3="TFT",(F3/G3)^2*PI()/4*G3*X3,IF(W3="Volume",PI()*4/3*(H3/2)^2*H3/2*X3,IF(W3="DRT",INDEX('Unit Cost Source Data'!$K$2:$K$87,MATCH('Measurement and Pricing Data'!C3,'Unit Cost Source Data'!$A$2:$A$87,0)),IF(W3="CCT",(1.08)^E3*INDEX('Unit Cost Source Data'!$K$2:$K$87,MATCH('Measurement and Pricing Data'!C3,'Unit Cost Source Data'!$A$2:$A$87,0))*2.5,IF(W3="Height",X3*H3)))))</f>
        <v>37925.03</v>
      </c>
      <c r="Z3" s="27">
        <f>IF(W3="CCT","n/a",INDEX('Unit Cost Source Data'!$K$2:$K$87,MATCH('Measurement and Pricing Data'!C3,'Unit Cost Source Data'!$A$2:$A$87,0))*1.5)</f>
        <v>470.14499999999998</v>
      </c>
      <c r="AA3" s="15">
        <f t="shared" si="1"/>
        <v>7585.0059999999939</v>
      </c>
      <c r="AB3" s="15">
        <f t="shared" si="2"/>
        <v>7600</v>
      </c>
    </row>
    <row r="4" spans="1:28" s="12" customFormat="1" ht="28.8" x14ac:dyDescent="0.3">
      <c r="A4" s="1">
        <v>3</v>
      </c>
      <c r="B4" s="1">
        <v>1</v>
      </c>
      <c r="C4" s="6" t="s">
        <v>44</v>
      </c>
      <c r="D4" s="1" t="str">
        <f>INDEX('Name Conversion Table'!$B$2:$B$31,MATCH('Measurement and Pricing Data'!C4,'Name Conversion Table'!$A$2:$A$31,0))</f>
        <v>Coast Live Oak</v>
      </c>
      <c r="E4" s="1" t="s">
        <v>4</v>
      </c>
      <c r="F4" s="39">
        <v>32</v>
      </c>
      <c r="G4" s="10">
        <v>2</v>
      </c>
      <c r="H4" s="4">
        <v>45</v>
      </c>
      <c r="I4" s="4" t="s">
        <v>33</v>
      </c>
      <c r="J4" s="4" t="s">
        <v>91</v>
      </c>
      <c r="K4" s="4" t="s">
        <v>33</v>
      </c>
      <c r="L4" s="4" t="s">
        <v>32</v>
      </c>
      <c r="M4" s="4" t="s">
        <v>95</v>
      </c>
      <c r="N4" s="4" t="s">
        <v>66</v>
      </c>
      <c r="O4" s="1" t="s">
        <v>177</v>
      </c>
      <c r="P4" s="9">
        <v>0.8</v>
      </c>
      <c r="Q4" s="30" t="s">
        <v>108</v>
      </c>
      <c r="R4" s="9">
        <v>1</v>
      </c>
      <c r="S4" s="30" t="s">
        <v>4</v>
      </c>
      <c r="T4" s="1" t="s">
        <v>4</v>
      </c>
      <c r="U4" s="1" t="s">
        <v>33</v>
      </c>
      <c r="V4" s="1" t="str">
        <f t="shared" si="0"/>
        <v>Y</v>
      </c>
      <c r="W4" s="1" t="s">
        <v>28</v>
      </c>
      <c r="X4" s="8">
        <f>IF(W4="TFT",INDEX('Unit Cost Source Data'!$L$2:$L$87,MATCH('Measurement and Pricing Data'!C4,'Unit Cost Source Data'!$A$2:$A$87,0)),IF(W4="Volume",INDEX('Unit Cost Source Data'!$M$2:$M$87,MATCH('Measurement and Pricing Data'!C4,'Unit Cost Source Data'!$A$2:$A$87,0)),IF(W4="Height",INDEX('Unit Cost Source Data'!$N$2:$N$87,MATCH('Measurement and Pricing Data'!C4,'Unit Cost Source Data'!$A$2:$A$87,0)),"n/a")))</f>
        <v>62.700681380483083</v>
      </c>
      <c r="Y4" s="27">
        <f>IF(W4="TFT",(F4/G4)^2*PI()/4*G4*X4,IF(W4="Volume",PI()*4/3*(H4/2)^2*H4/2*X4,IF(W4="DRT",INDEX('Unit Cost Source Data'!$K$2:$K$87,MATCH('Measurement and Pricing Data'!C4,'Unit Cost Source Data'!$A$2:$A$87,0)),IF(W4="CCT",(1.08)^E4*INDEX('Unit Cost Source Data'!$K$2:$K$87,MATCH('Measurement and Pricing Data'!C4,'Unit Cost Source Data'!$A$2:$A$87,0))*2.5,IF(W4="Height",X4*H4)))))</f>
        <v>25213.439999999999</v>
      </c>
      <c r="Z4" s="27">
        <f>IF(W4="CCT","n/a",INDEX('Unit Cost Source Data'!$K$2:$K$87,MATCH('Measurement and Pricing Data'!C4,'Unit Cost Source Data'!$A$2:$A$87,0))*1.5)</f>
        <v>295.46999999999997</v>
      </c>
      <c r="AA4" s="15">
        <f t="shared" si="1"/>
        <v>5042.6879999999983</v>
      </c>
      <c r="AB4" s="15">
        <f t="shared" si="2"/>
        <v>5000</v>
      </c>
    </row>
    <row r="5" spans="1:28" s="12" customFormat="1" ht="28.8" x14ac:dyDescent="0.3">
      <c r="A5" s="1">
        <v>4</v>
      </c>
      <c r="B5" s="1">
        <v>1</v>
      </c>
      <c r="C5" s="6" t="s">
        <v>44</v>
      </c>
      <c r="D5" s="1" t="str">
        <f>INDEX('Name Conversion Table'!$B$2:$B$31,MATCH('Measurement and Pricing Data'!C5,'Name Conversion Table'!$A$2:$A$31,0))</f>
        <v>Coast Live Oak</v>
      </c>
      <c r="E5" s="1" t="s">
        <v>4</v>
      </c>
      <c r="F5" s="39">
        <v>46</v>
      </c>
      <c r="G5" s="10">
        <v>3</v>
      </c>
      <c r="H5" s="4">
        <v>50</v>
      </c>
      <c r="I5" s="4" t="s">
        <v>33</v>
      </c>
      <c r="J5" s="4" t="s">
        <v>91</v>
      </c>
      <c r="K5" s="4" t="s">
        <v>33</v>
      </c>
      <c r="L5" s="4" t="s">
        <v>32</v>
      </c>
      <c r="M5" s="4" t="s">
        <v>63</v>
      </c>
      <c r="N5" s="4" t="s">
        <v>66</v>
      </c>
      <c r="O5" s="1" t="s">
        <v>177</v>
      </c>
      <c r="P5" s="9">
        <v>0.7</v>
      </c>
      <c r="Q5" s="30" t="s">
        <v>60</v>
      </c>
      <c r="R5" s="9">
        <v>1</v>
      </c>
      <c r="S5" s="30" t="s">
        <v>4</v>
      </c>
      <c r="T5" s="1" t="s">
        <v>4</v>
      </c>
      <c r="U5" s="1" t="s">
        <v>33</v>
      </c>
      <c r="V5" s="1" t="str">
        <f t="shared" si="0"/>
        <v>Y</v>
      </c>
      <c r="W5" s="1" t="s">
        <v>28</v>
      </c>
      <c r="X5" s="8">
        <f>IF(W5="TFT",INDEX('Unit Cost Source Data'!$L$2:$L$87,MATCH('Measurement and Pricing Data'!C5,'Unit Cost Source Data'!$A$2:$A$87,0)),IF(W5="Volume",INDEX('Unit Cost Source Data'!$M$2:$M$87,MATCH('Measurement and Pricing Data'!C5,'Unit Cost Source Data'!$A$2:$A$87,0)),IF(W5="Height",INDEX('Unit Cost Source Data'!$N$2:$N$87,MATCH('Measurement and Pricing Data'!C5,'Unit Cost Source Data'!$A$2:$A$87,0)),"n/a")))</f>
        <v>62.700681380483083</v>
      </c>
      <c r="Y5" s="27">
        <f>IF(W5="TFT",(F5/G5)^2*PI()/4*G5*X5,IF(W5="Volume",PI()*4/3*(H5/2)^2*H5/2*X5,IF(W5="DRT",INDEX('Unit Cost Source Data'!$K$2:$K$87,MATCH('Measurement and Pricing Data'!C5,'Unit Cost Source Data'!$A$2:$A$87,0)),IF(W5="CCT",(1.08)^E5*INDEX('Unit Cost Source Data'!$K$2:$K$87,MATCH('Measurement and Pricing Data'!C5,'Unit Cost Source Data'!$A$2:$A$87,0))*2.5,IF(W5="Height",X5*H5)))))</f>
        <v>34734.139999999992</v>
      </c>
      <c r="Z5" s="27">
        <f>IF(W5="CCT","n/a",INDEX('Unit Cost Source Data'!$K$2:$K$87,MATCH('Measurement and Pricing Data'!C5,'Unit Cost Source Data'!$A$2:$A$87,0))*1.5)</f>
        <v>295.46999999999997</v>
      </c>
      <c r="AA5" s="15">
        <f t="shared" si="1"/>
        <v>10420.241999999998</v>
      </c>
      <c r="AB5" s="15">
        <f t="shared" si="2"/>
        <v>10000</v>
      </c>
    </row>
    <row r="6" spans="1:28" s="12" customFormat="1" ht="28.8" x14ac:dyDescent="0.3">
      <c r="A6" s="1">
        <v>5</v>
      </c>
      <c r="B6" s="1">
        <v>1</v>
      </c>
      <c r="C6" s="6" t="s">
        <v>44</v>
      </c>
      <c r="D6" s="1" t="str">
        <f>INDEX('Name Conversion Table'!$B$2:$B$31,MATCH('Measurement and Pricing Data'!C6,'Name Conversion Table'!$A$2:$A$31,0))</f>
        <v>Coast Live Oak</v>
      </c>
      <c r="E6" s="1" t="s">
        <v>4</v>
      </c>
      <c r="F6" s="39">
        <v>30</v>
      </c>
      <c r="G6" s="10">
        <v>1</v>
      </c>
      <c r="H6" s="4">
        <v>60</v>
      </c>
      <c r="I6" s="4" t="s">
        <v>33</v>
      </c>
      <c r="J6" s="4" t="s">
        <v>91</v>
      </c>
      <c r="K6" s="4" t="s">
        <v>33</v>
      </c>
      <c r="L6" s="4" t="s">
        <v>32</v>
      </c>
      <c r="M6" s="4" t="s">
        <v>95</v>
      </c>
      <c r="N6" s="4" t="s">
        <v>66</v>
      </c>
      <c r="O6" s="1" t="s">
        <v>177</v>
      </c>
      <c r="P6" s="9">
        <v>0.8</v>
      </c>
      <c r="Q6" s="30" t="s">
        <v>108</v>
      </c>
      <c r="R6" s="9">
        <v>1</v>
      </c>
      <c r="S6" s="30" t="s">
        <v>4</v>
      </c>
      <c r="T6" s="1" t="s">
        <v>4</v>
      </c>
      <c r="U6" s="1" t="s">
        <v>33</v>
      </c>
      <c r="V6" s="1" t="str">
        <f t="shared" si="0"/>
        <v>Y</v>
      </c>
      <c r="W6" s="1" t="s">
        <v>28</v>
      </c>
      <c r="X6" s="8">
        <f>IF(W6="TFT",INDEX('Unit Cost Source Data'!$L$2:$L$87,MATCH('Measurement and Pricing Data'!C6,'Unit Cost Source Data'!$A$2:$A$87,0)),IF(W6="Volume",INDEX('Unit Cost Source Data'!$M$2:$M$87,MATCH('Measurement and Pricing Data'!C6,'Unit Cost Source Data'!$A$2:$A$87,0)),IF(W6="Height",INDEX('Unit Cost Source Data'!$N$2:$N$87,MATCH('Measurement and Pricing Data'!C6,'Unit Cost Source Data'!$A$2:$A$87,0)),"n/a")))</f>
        <v>62.700681380483083</v>
      </c>
      <c r="Y6" s="27">
        <f>IF(W6="TFT",(F6/G6)^2*PI()/4*G6*X6,IF(W6="Volume",PI()*4/3*(H6/2)^2*H6/2*X6,IF(W6="DRT",INDEX('Unit Cost Source Data'!$K$2:$K$87,MATCH('Measurement and Pricing Data'!C6,'Unit Cost Source Data'!$A$2:$A$87,0)),IF(W6="CCT",(1.08)^E6*INDEX('Unit Cost Source Data'!$K$2:$K$87,MATCH('Measurement and Pricing Data'!C6,'Unit Cost Source Data'!$A$2:$A$87,0))*2.5,IF(W6="Height",X6*H6)))))</f>
        <v>44320.499999999993</v>
      </c>
      <c r="Z6" s="27">
        <f>IF(W6="CCT","n/a",INDEX('Unit Cost Source Data'!$K$2:$K$87,MATCH('Measurement and Pricing Data'!C6,'Unit Cost Source Data'!$A$2:$A$87,0))*1.5)</f>
        <v>295.46999999999997</v>
      </c>
      <c r="AA6" s="15">
        <f t="shared" si="1"/>
        <v>8864.0999999999985</v>
      </c>
      <c r="AB6" s="15">
        <f t="shared" si="2"/>
        <v>8900</v>
      </c>
    </row>
    <row r="7" spans="1:28" s="12" customFormat="1" ht="28.8" x14ac:dyDescent="0.3">
      <c r="A7" s="1">
        <v>6</v>
      </c>
      <c r="B7" s="1">
        <v>1</v>
      </c>
      <c r="C7" s="6" t="s">
        <v>44</v>
      </c>
      <c r="D7" s="1" t="str">
        <f>INDEX('Name Conversion Table'!$B$2:$B$31,MATCH('Measurement and Pricing Data'!C7,'Name Conversion Table'!$A$2:$A$31,0))</f>
        <v>Coast Live Oak</v>
      </c>
      <c r="E7" s="1" t="s">
        <v>4</v>
      </c>
      <c r="F7" s="39">
        <v>50</v>
      </c>
      <c r="G7" s="10">
        <v>4</v>
      </c>
      <c r="H7" s="4">
        <v>50</v>
      </c>
      <c r="I7" s="4" t="s">
        <v>33</v>
      </c>
      <c r="J7" s="4" t="s">
        <v>91</v>
      </c>
      <c r="K7" s="4" t="s">
        <v>33</v>
      </c>
      <c r="L7" s="4" t="s">
        <v>32</v>
      </c>
      <c r="M7" s="4" t="s">
        <v>63</v>
      </c>
      <c r="N7" s="4" t="s">
        <v>66</v>
      </c>
      <c r="O7" s="1" t="s">
        <v>177</v>
      </c>
      <c r="P7" s="9">
        <v>0.8</v>
      </c>
      <c r="Q7" s="30" t="s">
        <v>60</v>
      </c>
      <c r="R7" s="9">
        <v>1</v>
      </c>
      <c r="S7" s="30" t="s">
        <v>4</v>
      </c>
      <c r="T7" s="1" t="s">
        <v>4</v>
      </c>
      <c r="U7" s="1" t="s">
        <v>33</v>
      </c>
      <c r="V7" s="1" t="str">
        <f t="shared" si="0"/>
        <v>Y</v>
      </c>
      <c r="W7" s="1" t="s">
        <v>28</v>
      </c>
      <c r="X7" s="8">
        <f>IF(W7="TFT",INDEX('Unit Cost Source Data'!$L$2:$L$87,MATCH('Measurement and Pricing Data'!C7,'Unit Cost Source Data'!$A$2:$A$87,0)),IF(W7="Volume",INDEX('Unit Cost Source Data'!$M$2:$M$87,MATCH('Measurement and Pricing Data'!C7,'Unit Cost Source Data'!$A$2:$A$87,0)),IF(W7="Height",INDEX('Unit Cost Source Data'!$N$2:$N$87,MATCH('Measurement and Pricing Data'!C7,'Unit Cost Source Data'!$A$2:$A$87,0)),"n/a")))</f>
        <v>62.700681380483083</v>
      </c>
      <c r="Y7" s="27">
        <f>IF(W7="TFT",(F7/G7)^2*PI()/4*G7*X7,IF(W7="Volume",PI()*4/3*(H7/2)^2*H7/2*X7,IF(W7="DRT",INDEX('Unit Cost Source Data'!$K$2:$K$87,MATCH('Measurement and Pricing Data'!C7,'Unit Cost Source Data'!$A$2:$A$87,0)),IF(W7="CCT",(1.08)^E7*INDEX('Unit Cost Source Data'!$K$2:$K$87,MATCH('Measurement and Pricing Data'!C7,'Unit Cost Source Data'!$A$2:$A$87,0))*2.5,IF(W7="Height",X7*H7)))))</f>
        <v>30778.124999999996</v>
      </c>
      <c r="Z7" s="27">
        <f>IF(W7="CCT","n/a",INDEX('Unit Cost Source Data'!$K$2:$K$87,MATCH('Measurement and Pricing Data'!C7,'Unit Cost Source Data'!$A$2:$A$87,0))*1.5)</f>
        <v>295.46999999999997</v>
      </c>
      <c r="AA7" s="15">
        <f t="shared" si="1"/>
        <v>6155.6249999999964</v>
      </c>
      <c r="AB7" s="15">
        <f t="shared" si="2"/>
        <v>6200</v>
      </c>
    </row>
    <row r="8" spans="1:28" s="12" customFormat="1" ht="28.8" x14ac:dyDescent="0.3">
      <c r="A8" s="1">
        <v>7</v>
      </c>
      <c r="B8" s="1">
        <v>1</v>
      </c>
      <c r="C8" s="6" t="s">
        <v>44</v>
      </c>
      <c r="D8" s="1" t="str">
        <f>INDEX('Name Conversion Table'!$B$2:$B$31,MATCH('Measurement and Pricing Data'!C8,'Name Conversion Table'!$A$2:$A$31,0))</f>
        <v>Coast Live Oak</v>
      </c>
      <c r="E8" s="1" t="s">
        <v>4</v>
      </c>
      <c r="F8" s="39">
        <v>56</v>
      </c>
      <c r="G8" s="10">
        <v>3</v>
      </c>
      <c r="H8" s="4">
        <v>50</v>
      </c>
      <c r="I8" s="4" t="s">
        <v>33</v>
      </c>
      <c r="J8" s="4" t="s">
        <v>91</v>
      </c>
      <c r="K8" s="4" t="s">
        <v>33</v>
      </c>
      <c r="L8" s="4" t="s">
        <v>32</v>
      </c>
      <c r="M8" s="4" t="s">
        <v>95</v>
      </c>
      <c r="N8" s="4" t="s">
        <v>66</v>
      </c>
      <c r="O8" s="1" t="s">
        <v>177</v>
      </c>
      <c r="P8" s="9">
        <v>0.75</v>
      </c>
      <c r="Q8" s="30" t="s">
        <v>108</v>
      </c>
      <c r="R8" s="9">
        <v>1</v>
      </c>
      <c r="S8" s="30" t="s">
        <v>4</v>
      </c>
      <c r="T8" s="1" t="s">
        <v>4</v>
      </c>
      <c r="U8" s="1" t="s">
        <v>33</v>
      </c>
      <c r="V8" s="1" t="str">
        <f t="shared" si="0"/>
        <v>Y</v>
      </c>
      <c r="W8" s="1" t="s">
        <v>28</v>
      </c>
      <c r="X8" s="8">
        <f>IF(W8="TFT",INDEX('Unit Cost Source Data'!$L$2:$L$87,MATCH('Measurement and Pricing Data'!C8,'Unit Cost Source Data'!$A$2:$A$87,0)),IF(W8="Volume",INDEX('Unit Cost Source Data'!$M$2:$M$87,MATCH('Measurement and Pricing Data'!C8,'Unit Cost Source Data'!$A$2:$A$87,0)),IF(W8="Height",INDEX('Unit Cost Source Data'!$N$2:$N$87,MATCH('Measurement and Pricing Data'!C8,'Unit Cost Source Data'!$A$2:$A$87,0)),"n/a")))</f>
        <v>62.700681380483083</v>
      </c>
      <c r="Y8" s="27">
        <f>IF(W8="TFT",(F8/G8)^2*PI()/4*G8*X8,IF(W8="Volume",PI()*4/3*(H8/2)^2*H8/2*X8,IF(W8="DRT",INDEX('Unit Cost Source Data'!$K$2:$K$87,MATCH('Measurement and Pricing Data'!C8,'Unit Cost Source Data'!$A$2:$A$87,0)),IF(W8="CCT",(1.08)^E8*INDEX('Unit Cost Source Data'!$K$2:$K$87,MATCH('Measurement and Pricing Data'!C8,'Unit Cost Source Data'!$A$2:$A$87,0))*2.5,IF(W8="Height",X8*H8)))))</f>
        <v>51477.440000000002</v>
      </c>
      <c r="Z8" s="27">
        <f>IF(W8="CCT","n/a",INDEX('Unit Cost Source Data'!$K$2:$K$87,MATCH('Measurement and Pricing Data'!C8,'Unit Cost Source Data'!$A$2:$A$87,0))*1.5)</f>
        <v>295.46999999999997</v>
      </c>
      <c r="AA8" s="15">
        <f t="shared" si="1"/>
        <v>12869.36</v>
      </c>
      <c r="AB8" s="15">
        <f t="shared" si="2"/>
        <v>13000</v>
      </c>
    </row>
    <row r="9" spans="1:28" s="12" customFormat="1" ht="28.8" x14ac:dyDescent="0.3">
      <c r="A9" s="1">
        <v>8</v>
      </c>
      <c r="B9" s="1">
        <v>1</v>
      </c>
      <c r="C9" s="6" t="s">
        <v>44</v>
      </c>
      <c r="D9" s="1" t="str">
        <f>INDEX('Name Conversion Table'!$B$2:$B$31,MATCH('Measurement and Pricing Data'!C9,'Name Conversion Table'!$A$2:$A$31,0))</f>
        <v>Coast Live Oak</v>
      </c>
      <c r="E9" s="1" t="s">
        <v>4</v>
      </c>
      <c r="F9" s="39">
        <v>18</v>
      </c>
      <c r="G9" s="10">
        <v>1</v>
      </c>
      <c r="H9" s="4">
        <v>60</v>
      </c>
      <c r="I9" s="4" t="s">
        <v>33</v>
      </c>
      <c r="J9" s="4" t="s">
        <v>91</v>
      </c>
      <c r="K9" s="4" t="s">
        <v>33</v>
      </c>
      <c r="L9" s="4" t="s">
        <v>32</v>
      </c>
      <c r="M9" s="4" t="s">
        <v>95</v>
      </c>
      <c r="N9" s="4" t="s">
        <v>66</v>
      </c>
      <c r="O9" s="1" t="s">
        <v>177</v>
      </c>
      <c r="P9" s="9">
        <v>0.7</v>
      </c>
      <c r="Q9" s="30" t="s">
        <v>108</v>
      </c>
      <c r="R9" s="9">
        <v>1</v>
      </c>
      <c r="S9" s="30" t="s">
        <v>4</v>
      </c>
      <c r="T9" s="1" t="s">
        <v>4</v>
      </c>
      <c r="U9" s="1" t="s">
        <v>33</v>
      </c>
      <c r="V9" s="1" t="str">
        <f t="shared" si="0"/>
        <v>Y</v>
      </c>
      <c r="W9" s="1" t="s">
        <v>28</v>
      </c>
      <c r="X9" s="8">
        <f>IF(W9="TFT",INDEX('Unit Cost Source Data'!$L$2:$L$87,MATCH('Measurement and Pricing Data'!C9,'Unit Cost Source Data'!$A$2:$A$87,0)),IF(W9="Volume",INDEX('Unit Cost Source Data'!$M$2:$M$87,MATCH('Measurement and Pricing Data'!C9,'Unit Cost Source Data'!$A$2:$A$87,0)),IF(W9="Height",INDEX('Unit Cost Source Data'!$N$2:$N$87,MATCH('Measurement and Pricing Data'!C9,'Unit Cost Source Data'!$A$2:$A$87,0)),"n/a")))</f>
        <v>62.700681380483083</v>
      </c>
      <c r="Y9" s="27">
        <f>IF(W9="TFT",(F9/G9)^2*PI()/4*G9*X9,IF(W9="Volume",PI()*4/3*(H9/2)^2*H9/2*X9,IF(W9="DRT",INDEX('Unit Cost Source Data'!$K$2:$K$87,MATCH('Measurement and Pricing Data'!C9,'Unit Cost Source Data'!$A$2:$A$87,0)),IF(W9="CCT",(1.08)^E9*INDEX('Unit Cost Source Data'!$K$2:$K$87,MATCH('Measurement and Pricing Data'!C9,'Unit Cost Source Data'!$A$2:$A$87,0))*2.5,IF(W9="Height",X9*H9)))))</f>
        <v>15955.379999999997</v>
      </c>
      <c r="Z9" s="27">
        <f>IF(W9="CCT","n/a",INDEX('Unit Cost Source Data'!$K$2:$K$87,MATCH('Measurement and Pricing Data'!C9,'Unit Cost Source Data'!$A$2:$A$87,0))*1.5)</f>
        <v>295.46999999999997</v>
      </c>
      <c r="AA9" s="15">
        <f t="shared" si="1"/>
        <v>4786.6139999999996</v>
      </c>
      <c r="AB9" s="15">
        <f t="shared" si="2"/>
        <v>4800</v>
      </c>
    </row>
    <row r="10" spans="1:28" s="12" customFormat="1" ht="28.8" x14ac:dyDescent="0.3">
      <c r="A10" s="1">
        <v>9</v>
      </c>
      <c r="B10" s="1">
        <v>1</v>
      </c>
      <c r="C10" s="6" t="s">
        <v>44</v>
      </c>
      <c r="D10" s="1" t="str">
        <f>INDEX('Name Conversion Table'!$B$2:$B$31,MATCH('Measurement and Pricing Data'!C10,'Name Conversion Table'!$A$2:$A$31,0))</f>
        <v>Coast Live Oak</v>
      </c>
      <c r="E10" s="1" t="s">
        <v>4</v>
      </c>
      <c r="F10" s="39">
        <v>55</v>
      </c>
      <c r="G10" s="10">
        <v>4</v>
      </c>
      <c r="H10" s="4">
        <v>60</v>
      </c>
      <c r="I10" s="4" t="s">
        <v>33</v>
      </c>
      <c r="J10" s="4" t="s">
        <v>91</v>
      </c>
      <c r="K10" s="4" t="s">
        <v>33</v>
      </c>
      <c r="L10" s="4" t="s">
        <v>32</v>
      </c>
      <c r="M10" s="4" t="s">
        <v>95</v>
      </c>
      <c r="N10" s="4" t="s">
        <v>66</v>
      </c>
      <c r="O10" s="1" t="s">
        <v>177</v>
      </c>
      <c r="P10" s="9">
        <v>0.7</v>
      </c>
      <c r="Q10" s="30" t="s">
        <v>108</v>
      </c>
      <c r="R10" s="9">
        <v>0.8</v>
      </c>
      <c r="S10" s="30" t="s">
        <v>131</v>
      </c>
      <c r="T10" s="1" t="s">
        <v>4</v>
      </c>
      <c r="U10" s="1" t="s">
        <v>33</v>
      </c>
      <c r="V10" s="1" t="str">
        <f t="shared" si="0"/>
        <v>Y</v>
      </c>
      <c r="W10" s="1" t="s">
        <v>28</v>
      </c>
      <c r="X10" s="8">
        <f>IF(W10="TFT",INDEX('Unit Cost Source Data'!$L$2:$L$87,MATCH('Measurement and Pricing Data'!C10,'Unit Cost Source Data'!$A$2:$A$87,0)),IF(W10="Volume",INDEX('Unit Cost Source Data'!$M$2:$M$87,MATCH('Measurement and Pricing Data'!C10,'Unit Cost Source Data'!$A$2:$A$87,0)),IF(W10="Height",INDEX('Unit Cost Source Data'!$N$2:$N$87,MATCH('Measurement and Pricing Data'!C10,'Unit Cost Source Data'!$A$2:$A$87,0)),"n/a")))</f>
        <v>62.700681380483083</v>
      </c>
      <c r="Y10" s="27">
        <f>IF(W10="TFT",(F10/G10)^2*PI()/4*G10*X10,IF(W10="Volume",PI()*4/3*(H10/2)^2*H10/2*X10,IF(W10="DRT",INDEX('Unit Cost Source Data'!$K$2:$K$87,MATCH('Measurement and Pricing Data'!C10,'Unit Cost Source Data'!$A$2:$A$87,0)),IF(W10="CCT",(1.08)^E10*INDEX('Unit Cost Source Data'!$K$2:$K$87,MATCH('Measurement and Pricing Data'!C10,'Unit Cost Source Data'!$A$2:$A$87,0))*2.5,IF(W10="Height",X10*H10)))))</f>
        <v>37241.53125</v>
      </c>
      <c r="Z10" s="27">
        <f>IF(W10="CCT","n/a",INDEX('Unit Cost Source Data'!$K$2:$K$87,MATCH('Measurement and Pricing Data'!C10,'Unit Cost Source Data'!$A$2:$A$87,0))*1.5)</f>
        <v>295.46999999999997</v>
      </c>
      <c r="AA10" s="15">
        <f t="shared" si="1"/>
        <v>3724.1531250000044</v>
      </c>
      <c r="AB10" s="15">
        <f t="shared" si="2"/>
        <v>3700</v>
      </c>
    </row>
    <row r="11" spans="1:28" s="12" customFormat="1" ht="28.8" x14ac:dyDescent="0.3">
      <c r="A11" s="1">
        <v>10</v>
      </c>
      <c r="B11" s="1">
        <v>1</v>
      </c>
      <c r="C11" s="6" t="s">
        <v>44</v>
      </c>
      <c r="D11" s="1" t="str">
        <f>INDEX('Name Conversion Table'!$B$2:$B$31,MATCH('Measurement and Pricing Data'!C11,'Name Conversion Table'!$A$2:$A$31,0))</f>
        <v>Coast Live Oak</v>
      </c>
      <c r="E11" s="1" t="s">
        <v>4</v>
      </c>
      <c r="F11" s="39">
        <v>59</v>
      </c>
      <c r="G11" s="10">
        <v>3</v>
      </c>
      <c r="H11" s="4">
        <v>50</v>
      </c>
      <c r="I11" s="4" t="s">
        <v>33</v>
      </c>
      <c r="J11" s="4" t="s">
        <v>91</v>
      </c>
      <c r="K11" s="4" t="s">
        <v>33</v>
      </c>
      <c r="L11" s="4" t="s">
        <v>32</v>
      </c>
      <c r="M11" s="4" t="s">
        <v>95</v>
      </c>
      <c r="N11" s="4" t="s">
        <v>66</v>
      </c>
      <c r="O11" s="1" t="s">
        <v>177</v>
      </c>
      <c r="P11" s="9">
        <v>0.85</v>
      </c>
      <c r="Q11" s="30" t="s">
        <v>108</v>
      </c>
      <c r="R11" s="9">
        <v>1</v>
      </c>
      <c r="S11" s="30" t="s">
        <v>4</v>
      </c>
      <c r="T11" s="1" t="s">
        <v>4</v>
      </c>
      <c r="U11" s="1" t="s">
        <v>33</v>
      </c>
      <c r="V11" s="1" t="str">
        <f t="shared" si="0"/>
        <v>Y</v>
      </c>
      <c r="W11" s="1" t="s">
        <v>28</v>
      </c>
      <c r="X11" s="8">
        <f>IF(W11="TFT",INDEX('Unit Cost Source Data'!$L$2:$L$87,MATCH('Measurement and Pricing Data'!C11,'Unit Cost Source Data'!$A$2:$A$87,0)),IF(W11="Volume",INDEX('Unit Cost Source Data'!$M$2:$M$87,MATCH('Measurement and Pricing Data'!C11,'Unit Cost Source Data'!$A$2:$A$87,0)),IF(W11="Height",INDEX('Unit Cost Source Data'!$N$2:$N$87,MATCH('Measurement and Pricing Data'!C11,'Unit Cost Source Data'!$A$2:$A$87,0)),"n/a")))</f>
        <v>62.700681380483083</v>
      </c>
      <c r="Y11" s="27">
        <f>IF(W11="TFT",(F11/G11)^2*PI()/4*G11*X11,IF(W11="Volume",PI()*4/3*(H11/2)^2*H11/2*X11,IF(W11="DRT",INDEX('Unit Cost Source Data'!$K$2:$K$87,MATCH('Measurement and Pricing Data'!C11,'Unit Cost Source Data'!$A$2:$A$87,0)),IF(W11="CCT",(1.08)^E11*INDEX('Unit Cost Source Data'!$K$2:$K$87,MATCH('Measurement and Pricing Data'!C11,'Unit Cost Source Data'!$A$2:$A$87,0))*2.5,IF(W11="Height",X11*H11)))))</f>
        <v>57140.615000000005</v>
      </c>
      <c r="Z11" s="27">
        <f>IF(W11="CCT","n/a",INDEX('Unit Cost Source Data'!$K$2:$K$87,MATCH('Measurement and Pricing Data'!C11,'Unit Cost Source Data'!$A$2:$A$87,0))*1.5)</f>
        <v>295.46999999999997</v>
      </c>
      <c r="AA11" s="15">
        <f t="shared" si="1"/>
        <v>8571.0922500000015</v>
      </c>
      <c r="AB11" s="15">
        <f t="shared" si="2"/>
        <v>8600</v>
      </c>
    </row>
    <row r="12" spans="1:28" s="12" customFormat="1" ht="28.8" x14ac:dyDescent="0.3">
      <c r="A12" s="1">
        <v>11</v>
      </c>
      <c r="B12" s="1">
        <v>1</v>
      </c>
      <c r="C12" s="6" t="s">
        <v>44</v>
      </c>
      <c r="D12" s="1" t="str">
        <f>INDEX('Name Conversion Table'!$B$2:$B$31,MATCH('Measurement and Pricing Data'!C12,'Name Conversion Table'!$A$2:$A$31,0))</f>
        <v>Coast Live Oak</v>
      </c>
      <c r="E12" s="1" t="s">
        <v>4</v>
      </c>
      <c r="F12" s="39">
        <v>29</v>
      </c>
      <c r="G12" s="10">
        <v>1</v>
      </c>
      <c r="H12" s="4">
        <v>50</v>
      </c>
      <c r="I12" s="4" t="s">
        <v>33</v>
      </c>
      <c r="J12" s="4" t="s">
        <v>91</v>
      </c>
      <c r="K12" s="4" t="s">
        <v>33</v>
      </c>
      <c r="L12" s="4" t="s">
        <v>32</v>
      </c>
      <c r="M12" s="4" t="s">
        <v>95</v>
      </c>
      <c r="N12" s="4" t="s">
        <v>66</v>
      </c>
      <c r="O12" s="1" t="s">
        <v>177</v>
      </c>
      <c r="P12" s="9">
        <v>0.7</v>
      </c>
      <c r="Q12" s="30" t="s">
        <v>108</v>
      </c>
      <c r="R12" s="9">
        <v>0.8</v>
      </c>
      <c r="S12" s="30" t="s">
        <v>132</v>
      </c>
      <c r="T12" s="1" t="s">
        <v>4</v>
      </c>
      <c r="U12" s="1" t="s">
        <v>33</v>
      </c>
      <c r="V12" s="1" t="str">
        <f t="shared" si="0"/>
        <v>Y</v>
      </c>
      <c r="W12" s="1" t="s">
        <v>28</v>
      </c>
      <c r="X12" s="8">
        <f>IF(W12="TFT",INDEX('Unit Cost Source Data'!$L$2:$L$87,MATCH('Measurement and Pricing Data'!C12,'Unit Cost Source Data'!$A$2:$A$87,0)),IF(W12="Volume",INDEX('Unit Cost Source Data'!$M$2:$M$87,MATCH('Measurement and Pricing Data'!C12,'Unit Cost Source Data'!$A$2:$A$87,0)),IF(W12="Height",INDEX('Unit Cost Source Data'!$N$2:$N$87,MATCH('Measurement and Pricing Data'!C12,'Unit Cost Source Data'!$A$2:$A$87,0)),"n/a")))</f>
        <v>62.700681380483083</v>
      </c>
      <c r="Y12" s="27">
        <f>IF(W12="TFT",(F12/G12)^2*PI()/4*G12*X12,IF(W12="Volume",PI()*4/3*(H12/2)^2*H12/2*X12,IF(W12="DRT",INDEX('Unit Cost Source Data'!$K$2:$K$87,MATCH('Measurement and Pricing Data'!C12,'Unit Cost Source Data'!$A$2:$A$87,0)),IF(W12="CCT",(1.08)^E12*INDEX('Unit Cost Source Data'!$K$2:$K$87,MATCH('Measurement and Pricing Data'!C12,'Unit Cost Source Data'!$A$2:$A$87,0))*2.5,IF(W12="Height",X12*H12)))))</f>
        <v>41415.044999999998</v>
      </c>
      <c r="Z12" s="27">
        <f>IF(W12="CCT","n/a",INDEX('Unit Cost Source Data'!$K$2:$K$87,MATCH('Measurement and Pricing Data'!C12,'Unit Cost Source Data'!$A$2:$A$87,0))*1.5)</f>
        <v>295.46999999999997</v>
      </c>
      <c r="AA12" s="15">
        <f t="shared" si="1"/>
        <v>4141.5045000000027</v>
      </c>
      <c r="AB12" s="15">
        <f t="shared" si="2"/>
        <v>4100</v>
      </c>
    </row>
    <row r="13" spans="1:28" s="12" customFormat="1" ht="28.8" x14ac:dyDescent="0.3">
      <c r="A13" s="1">
        <v>12</v>
      </c>
      <c r="B13" s="1">
        <v>1</v>
      </c>
      <c r="C13" s="6" t="s">
        <v>44</v>
      </c>
      <c r="D13" s="1" t="str">
        <f>INDEX('Name Conversion Table'!$B$2:$B$31,MATCH('Measurement and Pricing Data'!C13,'Name Conversion Table'!$A$2:$A$31,0))</f>
        <v>Coast Live Oak</v>
      </c>
      <c r="E13" s="1" t="s">
        <v>4</v>
      </c>
      <c r="F13" s="39">
        <v>35</v>
      </c>
      <c r="G13" s="10">
        <v>2</v>
      </c>
      <c r="H13" s="4">
        <v>40</v>
      </c>
      <c r="I13" s="4" t="s">
        <v>33</v>
      </c>
      <c r="J13" s="4" t="s">
        <v>91</v>
      </c>
      <c r="K13" s="4" t="s">
        <v>33</v>
      </c>
      <c r="L13" s="4" t="s">
        <v>32</v>
      </c>
      <c r="M13" s="4" t="s">
        <v>95</v>
      </c>
      <c r="N13" s="4" t="s">
        <v>66</v>
      </c>
      <c r="O13" s="1" t="s">
        <v>177</v>
      </c>
      <c r="P13" s="9">
        <v>0.75</v>
      </c>
      <c r="Q13" s="30" t="s">
        <v>108</v>
      </c>
      <c r="R13" s="9">
        <v>1</v>
      </c>
      <c r="S13" s="30" t="s">
        <v>4</v>
      </c>
      <c r="T13" s="1" t="s">
        <v>4</v>
      </c>
      <c r="U13" s="1" t="s">
        <v>33</v>
      </c>
      <c r="V13" s="1" t="str">
        <f t="shared" si="0"/>
        <v>Y</v>
      </c>
      <c r="W13" s="1" t="s">
        <v>28</v>
      </c>
      <c r="X13" s="8">
        <f>IF(W13="TFT",INDEX('Unit Cost Source Data'!$L$2:$L$87,MATCH('Measurement and Pricing Data'!C13,'Unit Cost Source Data'!$A$2:$A$87,0)),IF(W13="Volume",INDEX('Unit Cost Source Data'!$M$2:$M$87,MATCH('Measurement and Pricing Data'!C13,'Unit Cost Source Data'!$A$2:$A$87,0)),IF(W13="Height",INDEX('Unit Cost Source Data'!$N$2:$N$87,MATCH('Measurement and Pricing Data'!C13,'Unit Cost Source Data'!$A$2:$A$87,0)),"n/a")))</f>
        <v>62.700681380483083</v>
      </c>
      <c r="Y13" s="27">
        <f>IF(W13="TFT",(F13/G13)^2*PI()/4*G13*X13,IF(W13="Volume",PI()*4/3*(H13/2)^2*H13/2*X13,IF(W13="DRT",INDEX('Unit Cost Source Data'!$K$2:$K$87,MATCH('Measurement and Pricing Data'!C13,'Unit Cost Source Data'!$A$2:$A$87,0)),IF(W13="CCT",(1.08)^E13*INDEX('Unit Cost Source Data'!$K$2:$K$87,MATCH('Measurement and Pricing Data'!C13,'Unit Cost Source Data'!$A$2:$A$87,0))*2.5,IF(W13="Height",X13*H13)))))</f>
        <v>30162.562499999996</v>
      </c>
      <c r="Z13" s="27">
        <f>IF(W13="CCT","n/a",INDEX('Unit Cost Source Data'!$K$2:$K$87,MATCH('Measurement and Pricing Data'!C13,'Unit Cost Source Data'!$A$2:$A$87,0))*1.5)</f>
        <v>295.46999999999997</v>
      </c>
      <c r="AA13" s="15">
        <f t="shared" si="1"/>
        <v>7540.640625</v>
      </c>
      <c r="AB13" s="15">
        <f t="shared" si="2"/>
        <v>7500</v>
      </c>
    </row>
    <row r="14" spans="1:28" s="12" customFormat="1" ht="28.8" x14ac:dyDescent="0.3">
      <c r="A14" s="1">
        <v>13</v>
      </c>
      <c r="B14" s="1">
        <v>1</v>
      </c>
      <c r="C14" s="6" t="s">
        <v>77</v>
      </c>
      <c r="D14" s="1" t="str">
        <f>INDEX('Name Conversion Table'!$B$2:$B$31,MATCH('Measurement and Pricing Data'!C14,'Name Conversion Table'!$A$2:$A$31,0))</f>
        <v>Avocado</v>
      </c>
      <c r="E14" s="1" t="s">
        <v>4</v>
      </c>
      <c r="F14" s="39">
        <v>13</v>
      </c>
      <c r="G14" s="10">
        <v>2</v>
      </c>
      <c r="H14" s="4">
        <v>15</v>
      </c>
      <c r="I14" s="4" t="s">
        <v>33</v>
      </c>
      <c r="J14" s="4" t="s">
        <v>91</v>
      </c>
      <c r="K14" s="4" t="s">
        <v>33</v>
      </c>
      <c r="L14" s="4" t="s">
        <v>33</v>
      </c>
      <c r="M14" s="4" t="s">
        <v>96</v>
      </c>
      <c r="N14" s="4" t="s">
        <v>66</v>
      </c>
      <c r="O14" s="1" t="s">
        <v>177</v>
      </c>
      <c r="P14" s="9">
        <v>0</v>
      </c>
      <c r="Q14" s="30" t="s">
        <v>109</v>
      </c>
      <c r="R14" s="9">
        <v>1</v>
      </c>
      <c r="S14" s="30" t="s">
        <v>4</v>
      </c>
      <c r="T14" s="1" t="s">
        <v>4</v>
      </c>
      <c r="U14" s="1" t="s">
        <v>33</v>
      </c>
      <c r="V14" s="1" t="str">
        <f t="shared" si="0"/>
        <v>N</v>
      </c>
      <c r="W14" s="1" t="s">
        <v>28</v>
      </c>
      <c r="X14" s="8">
        <f>IF(W14="TFT",INDEX('Unit Cost Source Data'!$L$2:$L$87,MATCH('Measurement and Pricing Data'!C14,'Unit Cost Source Data'!$A$2:$A$87,0)),IF(W14="Volume",INDEX('Unit Cost Source Data'!$M$2:$M$87,MATCH('Measurement and Pricing Data'!C14,'Unit Cost Source Data'!$A$2:$A$87,0)),IF(W14="Height",INDEX('Unit Cost Source Data'!$N$2:$N$87,MATCH('Measurement and Pricing Data'!C14,'Unit Cost Source Data'!$A$2:$A$87,0)),"n/a")))</f>
        <v>112.20423487978621</v>
      </c>
      <c r="Y14" s="27">
        <f>IF(W14="TFT",(F14/G14)^2*PI()/4*G14*X14,IF(W14="Volume",PI()*4/3*(H14/2)^2*H14/2*X14,IF(W14="DRT",INDEX('Unit Cost Source Data'!$K$2:$K$87,MATCH('Measurement and Pricing Data'!C14,'Unit Cost Source Data'!$A$2:$A$87,0)),IF(W14="CCT",(1.08)^E14*INDEX('Unit Cost Source Data'!$K$2:$K$87,MATCH('Measurement and Pricing Data'!C14,'Unit Cost Source Data'!$A$2:$A$87,0))*2.5,IF(W14="Height",X14*H14)))))</f>
        <v>7446.5625</v>
      </c>
      <c r="Z14" s="27">
        <f>IF(W14="CCT","n/a",INDEX('Unit Cost Source Data'!$K$2:$K$87,MATCH('Measurement and Pricing Data'!C14,'Unit Cost Source Data'!$A$2:$A$87,0))*1.5)</f>
        <v>528.75</v>
      </c>
      <c r="AA14" s="15">
        <f t="shared" si="1"/>
        <v>7975.3125</v>
      </c>
      <c r="AB14" s="15">
        <f t="shared" si="2"/>
        <v>8000</v>
      </c>
    </row>
    <row r="15" spans="1:28" s="12" customFormat="1" ht="28.8" x14ac:dyDescent="0.3">
      <c r="A15" s="1">
        <v>14</v>
      </c>
      <c r="B15" s="1">
        <v>1</v>
      </c>
      <c r="C15" s="6" t="s">
        <v>44</v>
      </c>
      <c r="D15" s="1" t="str">
        <f>INDEX('Name Conversion Table'!$B$2:$B$31,MATCH('Measurement and Pricing Data'!C15,'Name Conversion Table'!$A$2:$A$31,0))</f>
        <v>Coast Live Oak</v>
      </c>
      <c r="E15" s="1" t="s">
        <v>4</v>
      </c>
      <c r="F15" s="39">
        <v>16</v>
      </c>
      <c r="G15" s="10">
        <v>2</v>
      </c>
      <c r="H15" s="4">
        <v>30</v>
      </c>
      <c r="I15" s="4" t="s">
        <v>33</v>
      </c>
      <c r="J15" s="4" t="s">
        <v>91</v>
      </c>
      <c r="K15" s="4" t="s">
        <v>33</v>
      </c>
      <c r="L15" s="4" t="s">
        <v>32</v>
      </c>
      <c r="M15" s="4" t="s">
        <v>95</v>
      </c>
      <c r="N15" s="4" t="s">
        <v>66</v>
      </c>
      <c r="O15" s="1" t="s">
        <v>177</v>
      </c>
      <c r="P15" s="9">
        <v>0.75</v>
      </c>
      <c r="Q15" s="30" t="s">
        <v>108</v>
      </c>
      <c r="R15" s="9">
        <v>0.8</v>
      </c>
      <c r="S15" s="30" t="s">
        <v>75</v>
      </c>
      <c r="T15" s="1" t="s">
        <v>4</v>
      </c>
      <c r="U15" s="1" t="s">
        <v>33</v>
      </c>
      <c r="V15" s="1" t="str">
        <f t="shared" si="0"/>
        <v>Y</v>
      </c>
      <c r="W15" s="1" t="s">
        <v>28</v>
      </c>
      <c r="X15" s="8">
        <f>IF(W15="TFT",INDEX('Unit Cost Source Data'!$L$2:$L$87,MATCH('Measurement and Pricing Data'!C15,'Unit Cost Source Data'!$A$2:$A$87,0)),IF(W15="Volume",INDEX('Unit Cost Source Data'!$M$2:$M$87,MATCH('Measurement and Pricing Data'!C15,'Unit Cost Source Data'!$A$2:$A$87,0)),IF(W15="Height",INDEX('Unit Cost Source Data'!$N$2:$N$87,MATCH('Measurement and Pricing Data'!C15,'Unit Cost Source Data'!$A$2:$A$87,0)),"n/a")))</f>
        <v>62.700681380483083</v>
      </c>
      <c r="Y15" s="27">
        <f>IF(W15="TFT",(F15/G15)^2*PI()/4*G15*X15,IF(W15="Volume",PI()*4/3*(H15/2)^2*H15/2*X15,IF(W15="DRT",INDEX('Unit Cost Source Data'!$K$2:$K$87,MATCH('Measurement and Pricing Data'!C15,'Unit Cost Source Data'!$A$2:$A$87,0)),IF(W15="CCT",(1.08)^E15*INDEX('Unit Cost Source Data'!$K$2:$K$87,MATCH('Measurement and Pricing Data'!C15,'Unit Cost Source Data'!$A$2:$A$87,0))*2.5,IF(W15="Height",X15*H15)))))</f>
        <v>6303.36</v>
      </c>
      <c r="Z15" s="27">
        <f>IF(W15="CCT","n/a",INDEX('Unit Cost Source Data'!$K$2:$K$87,MATCH('Measurement and Pricing Data'!C15,'Unit Cost Source Data'!$A$2:$A$87,0))*1.5)</f>
        <v>295.46999999999997</v>
      </c>
      <c r="AA15" s="15">
        <f t="shared" si="1"/>
        <v>315.16800000000057</v>
      </c>
      <c r="AB15" s="15">
        <f t="shared" si="2"/>
        <v>320</v>
      </c>
    </row>
    <row r="16" spans="1:28" s="12" customFormat="1" ht="28.8" x14ac:dyDescent="0.3">
      <c r="A16" s="1">
        <v>15</v>
      </c>
      <c r="B16" s="1">
        <v>1</v>
      </c>
      <c r="C16" s="6" t="s">
        <v>44</v>
      </c>
      <c r="D16" s="1" t="str">
        <f>INDEX('Name Conversion Table'!$B$2:$B$31,MATCH('Measurement and Pricing Data'!C16,'Name Conversion Table'!$A$2:$A$31,0))</f>
        <v>Coast Live Oak</v>
      </c>
      <c r="E16" s="1" t="s">
        <v>4</v>
      </c>
      <c r="F16" s="39">
        <v>40</v>
      </c>
      <c r="G16" s="10">
        <v>4</v>
      </c>
      <c r="H16" s="4">
        <v>40</v>
      </c>
      <c r="I16" s="4" t="s">
        <v>33</v>
      </c>
      <c r="J16" s="4" t="s">
        <v>91</v>
      </c>
      <c r="K16" s="4" t="s">
        <v>33</v>
      </c>
      <c r="L16" s="4" t="s">
        <v>32</v>
      </c>
      <c r="M16" s="4" t="s">
        <v>95</v>
      </c>
      <c r="N16" s="4" t="s">
        <v>66</v>
      </c>
      <c r="O16" s="1" t="s">
        <v>177</v>
      </c>
      <c r="P16" s="9">
        <v>0.75</v>
      </c>
      <c r="Q16" s="30" t="s">
        <v>108</v>
      </c>
      <c r="R16" s="9">
        <v>0.85</v>
      </c>
      <c r="S16" s="30" t="s">
        <v>75</v>
      </c>
      <c r="T16" s="1" t="s">
        <v>4</v>
      </c>
      <c r="U16" s="1" t="s">
        <v>33</v>
      </c>
      <c r="V16" s="1" t="str">
        <f t="shared" si="0"/>
        <v>Y</v>
      </c>
      <c r="W16" s="1" t="s">
        <v>28</v>
      </c>
      <c r="X16" s="8">
        <f>IF(W16="TFT",INDEX('Unit Cost Source Data'!$L$2:$L$87,MATCH('Measurement and Pricing Data'!C16,'Unit Cost Source Data'!$A$2:$A$87,0)),IF(W16="Volume",INDEX('Unit Cost Source Data'!$M$2:$M$87,MATCH('Measurement and Pricing Data'!C16,'Unit Cost Source Data'!$A$2:$A$87,0)),IF(W16="Height",INDEX('Unit Cost Source Data'!$N$2:$N$87,MATCH('Measurement and Pricing Data'!C16,'Unit Cost Source Data'!$A$2:$A$87,0)),"n/a")))</f>
        <v>62.700681380483083</v>
      </c>
      <c r="Y16" s="27">
        <f>IF(W16="TFT",(F16/G16)^2*PI()/4*G16*X16,IF(W16="Volume",PI()*4/3*(H16/2)^2*H16/2*X16,IF(W16="DRT",INDEX('Unit Cost Source Data'!$K$2:$K$87,MATCH('Measurement and Pricing Data'!C16,'Unit Cost Source Data'!$A$2:$A$87,0)),IF(W16="CCT",(1.08)^E16*INDEX('Unit Cost Source Data'!$K$2:$K$87,MATCH('Measurement and Pricing Data'!C16,'Unit Cost Source Data'!$A$2:$A$87,0))*2.5,IF(W16="Height",X16*H16)))))</f>
        <v>19698</v>
      </c>
      <c r="Z16" s="27">
        <f>IF(W16="CCT","n/a",INDEX('Unit Cost Source Data'!$K$2:$K$87,MATCH('Measurement and Pricing Data'!C16,'Unit Cost Source Data'!$A$2:$A$87,0))*1.5)</f>
        <v>295.46999999999997</v>
      </c>
      <c r="AA16" s="15">
        <f t="shared" si="1"/>
        <v>1969.8000000000011</v>
      </c>
      <c r="AB16" s="15">
        <f t="shared" si="2"/>
        <v>2000</v>
      </c>
    </row>
    <row r="17" spans="1:28" s="12" customFormat="1" ht="28.8" x14ac:dyDescent="0.3">
      <c r="A17" s="1">
        <v>16</v>
      </c>
      <c r="B17" s="1">
        <v>2</v>
      </c>
      <c r="C17" s="6" t="s">
        <v>44</v>
      </c>
      <c r="D17" s="1" t="str">
        <f>INDEX('Name Conversion Table'!$B$2:$B$31,MATCH('Measurement and Pricing Data'!C17,'Name Conversion Table'!$A$2:$A$31,0))</f>
        <v>Coast Live Oak</v>
      </c>
      <c r="E17" s="1" t="s">
        <v>4</v>
      </c>
      <c r="F17" s="39">
        <v>3</v>
      </c>
      <c r="G17" s="10">
        <v>1</v>
      </c>
      <c r="H17" s="4">
        <v>18</v>
      </c>
      <c r="I17" s="4" t="s">
        <v>33</v>
      </c>
      <c r="J17" s="4" t="s">
        <v>91</v>
      </c>
      <c r="K17" s="4" t="s">
        <v>33</v>
      </c>
      <c r="L17" s="4" t="s">
        <v>32</v>
      </c>
      <c r="M17" s="4" t="s">
        <v>69</v>
      </c>
      <c r="N17" s="4" t="s">
        <v>66</v>
      </c>
      <c r="O17" s="1" t="s">
        <v>177</v>
      </c>
      <c r="P17" s="9">
        <v>0.5</v>
      </c>
      <c r="Q17" s="30" t="s">
        <v>69</v>
      </c>
      <c r="R17" s="9">
        <v>1</v>
      </c>
      <c r="S17" s="30" t="s">
        <v>4</v>
      </c>
      <c r="T17" s="1" t="s">
        <v>4</v>
      </c>
      <c r="U17" s="1" t="s">
        <v>33</v>
      </c>
      <c r="V17" s="1" t="str">
        <f t="shared" si="0"/>
        <v>Y</v>
      </c>
      <c r="W17" s="1" t="s">
        <v>28</v>
      </c>
      <c r="X17" s="8">
        <f>IF(W17="TFT",INDEX('Unit Cost Source Data'!$L$2:$L$87,MATCH('Measurement and Pricing Data'!C17,'Unit Cost Source Data'!$A$2:$A$87,0)),IF(W17="Volume",INDEX('Unit Cost Source Data'!$M$2:$M$87,MATCH('Measurement and Pricing Data'!C17,'Unit Cost Source Data'!$A$2:$A$87,0)),IF(W17="Height",INDEX('Unit Cost Source Data'!$N$2:$N$87,MATCH('Measurement and Pricing Data'!C17,'Unit Cost Source Data'!$A$2:$A$87,0)),"n/a")))</f>
        <v>62.700681380483083</v>
      </c>
      <c r="Y17" s="27">
        <f>IF(W17="TFT",(F17/G17)^2*PI()/4*G17*X17,IF(W17="Volume",PI()*4/3*(H17/2)^2*H17/2*X17,IF(W17="DRT",INDEX('Unit Cost Source Data'!$K$2:$K$87,MATCH('Measurement and Pricing Data'!C17,'Unit Cost Source Data'!$A$2:$A$87,0)),IF(W17="CCT",(1.08)^E17*INDEX('Unit Cost Source Data'!$K$2:$K$87,MATCH('Measurement and Pricing Data'!C17,'Unit Cost Source Data'!$A$2:$A$87,0))*2.5,IF(W17="Height",X17*H17)))))</f>
        <v>443.20499999999998</v>
      </c>
      <c r="Z17" s="27">
        <f>IF(W17="CCT","n/a",INDEX('Unit Cost Source Data'!$K$2:$K$87,MATCH('Measurement and Pricing Data'!C17,'Unit Cost Source Data'!$A$2:$A$87,0))*1.5)</f>
        <v>295.46999999999997</v>
      </c>
      <c r="AA17" s="15">
        <f t="shared" si="1"/>
        <v>443.20499999999993</v>
      </c>
      <c r="AB17" s="15">
        <f t="shared" si="2"/>
        <v>440</v>
      </c>
    </row>
    <row r="18" spans="1:28" s="12" customFormat="1" ht="28.8" x14ac:dyDescent="0.3">
      <c r="A18" s="1">
        <v>17</v>
      </c>
      <c r="B18" s="1">
        <v>1</v>
      </c>
      <c r="C18" s="6" t="s">
        <v>44</v>
      </c>
      <c r="D18" s="1" t="str">
        <f>INDEX('Name Conversion Table'!$B$2:$B$31,MATCH('Measurement and Pricing Data'!C18,'Name Conversion Table'!$A$2:$A$31,0))</f>
        <v>Coast Live Oak</v>
      </c>
      <c r="E18" s="1" t="s">
        <v>4</v>
      </c>
      <c r="F18" s="39">
        <v>16</v>
      </c>
      <c r="G18" s="10">
        <v>1</v>
      </c>
      <c r="H18" s="4">
        <v>40</v>
      </c>
      <c r="I18" s="4" t="s">
        <v>33</v>
      </c>
      <c r="J18" s="4" t="s">
        <v>91</v>
      </c>
      <c r="K18" s="4" t="s">
        <v>33</v>
      </c>
      <c r="L18" s="4" t="s">
        <v>32</v>
      </c>
      <c r="M18" s="4" t="s">
        <v>95</v>
      </c>
      <c r="N18" s="4" t="s">
        <v>66</v>
      </c>
      <c r="O18" s="1" t="s">
        <v>177</v>
      </c>
      <c r="P18" s="9">
        <v>0.75</v>
      </c>
      <c r="Q18" s="30" t="s">
        <v>108</v>
      </c>
      <c r="R18" s="9">
        <v>1</v>
      </c>
      <c r="S18" s="30" t="s">
        <v>4</v>
      </c>
      <c r="T18" s="1" t="s">
        <v>4</v>
      </c>
      <c r="U18" s="1" t="s">
        <v>33</v>
      </c>
      <c r="V18" s="1" t="str">
        <f t="shared" si="0"/>
        <v>Y</v>
      </c>
      <c r="W18" s="1" t="s">
        <v>28</v>
      </c>
      <c r="X18" s="8">
        <f>IF(W18="TFT",INDEX('Unit Cost Source Data'!$L$2:$L$87,MATCH('Measurement and Pricing Data'!C18,'Unit Cost Source Data'!$A$2:$A$87,0)),IF(W18="Volume",INDEX('Unit Cost Source Data'!$M$2:$M$87,MATCH('Measurement and Pricing Data'!C18,'Unit Cost Source Data'!$A$2:$A$87,0)),IF(W18="Height",INDEX('Unit Cost Source Data'!$N$2:$N$87,MATCH('Measurement and Pricing Data'!C18,'Unit Cost Source Data'!$A$2:$A$87,0)),"n/a")))</f>
        <v>62.700681380483083</v>
      </c>
      <c r="Y18" s="27">
        <f>IF(W18="TFT",(F18/G18)^2*PI()/4*G18*X18,IF(W18="Volume",PI()*4/3*(H18/2)^2*H18/2*X18,IF(W18="DRT",INDEX('Unit Cost Source Data'!$K$2:$K$87,MATCH('Measurement and Pricing Data'!C18,'Unit Cost Source Data'!$A$2:$A$87,0)),IF(W18="CCT",(1.08)^E18*INDEX('Unit Cost Source Data'!$K$2:$K$87,MATCH('Measurement and Pricing Data'!C18,'Unit Cost Source Data'!$A$2:$A$87,0))*2.5,IF(W18="Height",X18*H18)))))</f>
        <v>12606.72</v>
      </c>
      <c r="Z18" s="27">
        <f>IF(W18="CCT","n/a",INDEX('Unit Cost Source Data'!$K$2:$K$87,MATCH('Measurement and Pricing Data'!C18,'Unit Cost Source Data'!$A$2:$A$87,0))*1.5)</f>
        <v>295.46999999999997</v>
      </c>
      <c r="AA18" s="15">
        <f t="shared" si="1"/>
        <v>3151.6800000000003</v>
      </c>
      <c r="AB18" s="15">
        <f t="shared" si="2"/>
        <v>3200</v>
      </c>
    </row>
    <row r="19" spans="1:28" s="12" customFormat="1" ht="28.8" x14ac:dyDescent="0.3">
      <c r="A19" s="1">
        <v>18</v>
      </c>
      <c r="B19" s="1">
        <v>1</v>
      </c>
      <c r="C19" s="6" t="s">
        <v>44</v>
      </c>
      <c r="D19" s="1" t="str">
        <f>INDEX('Name Conversion Table'!$B$2:$B$31,MATCH('Measurement and Pricing Data'!C19,'Name Conversion Table'!$A$2:$A$31,0))</f>
        <v>Coast Live Oak</v>
      </c>
      <c r="E19" s="1" t="s">
        <v>4</v>
      </c>
      <c r="F19" s="39">
        <v>22</v>
      </c>
      <c r="G19" s="10">
        <v>1</v>
      </c>
      <c r="H19" s="4">
        <v>70</v>
      </c>
      <c r="I19" s="4" t="s">
        <v>33</v>
      </c>
      <c r="J19" s="4" t="s">
        <v>91</v>
      </c>
      <c r="K19" s="4" t="s">
        <v>33</v>
      </c>
      <c r="L19" s="4" t="s">
        <v>32</v>
      </c>
      <c r="M19" s="4" t="s">
        <v>95</v>
      </c>
      <c r="N19" s="4" t="s">
        <v>66</v>
      </c>
      <c r="O19" s="1" t="s">
        <v>177</v>
      </c>
      <c r="P19" s="9">
        <v>0.8</v>
      </c>
      <c r="Q19" s="30" t="s">
        <v>108</v>
      </c>
      <c r="R19" s="9">
        <v>1</v>
      </c>
      <c r="S19" s="30" t="s">
        <v>4</v>
      </c>
      <c r="T19" s="1" t="s">
        <v>4</v>
      </c>
      <c r="U19" s="1" t="s">
        <v>33</v>
      </c>
      <c r="V19" s="1" t="str">
        <f t="shared" si="0"/>
        <v>Y</v>
      </c>
      <c r="W19" s="1" t="s">
        <v>28</v>
      </c>
      <c r="X19" s="8">
        <f>IF(W19="TFT",INDEX('Unit Cost Source Data'!$L$2:$L$87,MATCH('Measurement and Pricing Data'!C19,'Unit Cost Source Data'!$A$2:$A$87,0)),IF(W19="Volume",INDEX('Unit Cost Source Data'!$M$2:$M$87,MATCH('Measurement and Pricing Data'!C19,'Unit Cost Source Data'!$A$2:$A$87,0)),IF(W19="Height",INDEX('Unit Cost Source Data'!$N$2:$N$87,MATCH('Measurement and Pricing Data'!C19,'Unit Cost Source Data'!$A$2:$A$87,0)),"n/a")))</f>
        <v>62.700681380483083</v>
      </c>
      <c r="Y19" s="27">
        <f>IF(W19="TFT",(F19/G19)^2*PI()/4*G19*X19,IF(W19="Volume",PI()*4/3*(H19/2)^2*H19/2*X19,IF(W19="DRT",INDEX('Unit Cost Source Data'!$K$2:$K$87,MATCH('Measurement and Pricing Data'!C19,'Unit Cost Source Data'!$A$2:$A$87,0)),IF(W19="CCT",(1.08)^E19*INDEX('Unit Cost Source Data'!$K$2:$K$87,MATCH('Measurement and Pricing Data'!C19,'Unit Cost Source Data'!$A$2:$A$87,0))*2.5,IF(W19="Height",X19*H19)))))</f>
        <v>23834.579999999998</v>
      </c>
      <c r="Z19" s="27">
        <f>IF(W19="CCT","n/a",INDEX('Unit Cost Source Data'!$K$2:$K$87,MATCH('Measurement and Pricing Data'!C19,'Unit Cost Source Data'!$A$2:$A$87,0))*1.5)</f>
        <v>295.46999999999997</v>
      </c>
      <c r="AA19" s="15">
        <f t="shared" si="1"/>
        <v>4766.9159999999974</v>
      </c>
      <c r="AB19" s="15">
        <f t="shared" si="2"/>
        <v>4800</v>
      </c>
    </row>
    <row r="20" spans="1:28" s="12" customFormat="1" ht="28.8" x14ac:dyDescent="0.3">
      <c r="A20" s="1">
        <v>19</v>
      </c>
      <c r="B20" s="1">
        <v>1</v>
      </c>
      <c r="C20" s="6" t="s">
        <v>44</v>
      </c>
      <c r="D20" s="1" t="str">
        <f>INDEX('Name Conversion Table'!$B$2:$B$31,MATCH('Measurement and Pricing Data'!C20,'Name Conversion Table'!$A$2:$A$31,0))</f>
        <v>Coast Live Oak</v>
      </c>
      <c r="E20" s="1" t="s">
        <v>4</v>
      </c>
      <c r="F20" s="39">
        <v>27</v>
      </c>
      <c r="G20" s="10">
        <v>1</v>
      </c>
      <c r="H20" s="4">
        <v>55</v>
      </c>
      <c r="I20" s="4" t="s">
        <v>33</v>
      </c>
      <c r="J20" s="4" t="s">
        <v>91</v>
      </c>
      <c r="K20" s="4" t="s">
        <v>33</v>
      </c>
      <c r="L20" s="4" t="s">
        <v>32</v>
      </c>
      <c r="M20" s="4" t="s">
        <v>95</v>
      </c>
      <c r="N20" s="4" t="s">
        <v>66</v>
      </c>
      <c r="O20" s="1" t="s">
        <v>177</v>
      </c>
      <c r="P20" s="9">
        <v>0.6</v>
      </c>
      <c r="Q20" s="30" t="s">
        <v>108</v>
      </c>
      <c r="R20" s="9">
        <v>1</v>
      </c>
      <c r="S20" s="30" t="s">
        <v>4</v>
      </c>
      <c r="T20" s="1" t="s">
        <v>4</v>
      </c>
      <c r="U20" s="1" t="s">
        <v>33</v>
      </c>
      <c r="V20" s="1" t="str">
        <f t="shared" si="0"/>
        <v>Y</v>
      </c>
      <c r="W20" s="1" t="s">
        <v>28</v>
      </c>
      <c r="X20" s="8">
        <f>IF(W20="TFT",INDEX('Unit Cost Source Data'!$L$2:$L$87,MATCH('Measurement and Pricing Data'!C20,'Unit Cost Source Data'!$A$2:$A$87,0)),IF(W20="Volume",INDEX('Unit Cost Source Data'!$M$2:$M$87,MATCH('Measurement and Pricing Data'!C20,'Unit Cost Source Data'!$A$2:$A$87,0)),IF(W20="Height",INDEX('Unit Cost Source Data'!$N$2:$N$87,MATCH('Measurement and Pricing Data'!C20,'Unit Cost Source Data'!$A$2:$A$87,0)),"n/a")))</f>
        <v>62.700681380483083</v>
      </c>
      <c r="Y20" s="27">
        <f>IF(W20="TFT",(F20/G20)^2*PI()/4*G20*X20,IF(W20="Volume",PI()*4/3*(H20/2)^2*H20/2*X20,IF(W20="DRT",INDEX('Unit Cost Source Data'!$K$2:$K$87,MATCH('Measurement and Pricing Data'!C20,'Unit Cost Source Data'!$A$2:$A$87,0)),IF(W20="CCT",(1.08)^E20*INDEX('Unit Cost Source Data'!$K$2:$K$87,MATCH('Measurement and Pricing Data'!C20,'Unit Cost Source Data'!$A$2:$A$87,0))*2.5,IF(W20="Height",X20*H20)))))</f>
        <v>35899.604999999996</v>
      </c>
      <c r="Z20" s="27">
        <f>IF(W20="CCT","n/a",INDEX('Unit Cost Source Data'!$K$2:$K$87,MATCH('Measurement and Pricing Data'!C20,'Unit Cost Source Data'!$A$2:$A$87,0))*1.5)</f>
        <v>295.46999999999997</v>
      </c>
      <c r="AA20" s="15">
        <f t="shared" si="1"/>
        <v>14359.842000000001</v>
      </c>
      <c r="AB20" s="15">
        <f t="shared" si="2"/>
        <v>14000</v>
      </c>
    </row>
    <row r="21" spans="1:28" s="12" customFormat="1" ht="28.8" x14ac:dyDescent="0.3">
      <c r="A21" s="1">
        <v>20</v>
      </c>
      <c r="B21" s="1">
        <v>1</v>
      </c>
      <c r="C21" s="6" t="s">
        <v>44</v>
      </c>
      <c r="D21" s="1" t="str">
        <f>INDEX('Name Conversion Table'!$B$2:$B$31,MATCH('Measurement and Pricing Data'!C21,'Name Conversion Table'!$A$2:$A$31,0))</f>
        <v>Coast Live Oak</v>
      </c>
      <c r="E21" s="1" t="s">
        <v>4</v>
      </c>
      <c r="F21" s="39">
        <v>12</v>
      </c>
      <c r="G21" s="10">
        <v>1</v>
      </c>
      <c r="H21" s="4">
        <v>25</v>
      </c>
      <c r="I21" s="4" t="s">
        <v>33</v>
      </c>
      <c r="J21" s="4" t="s">
        <v>91</v>
      </c>
      <c r="K21" s="4" t="s">
        <v>33</v>
      </c>
      <c r="L21" s="4" t="s">
        <v>33</v>
      </c>
      <c r="M21" s="4" t="s">
        <v>95</v>
      </c>
      <c r="N21" s="4" t="s">
        <v>66</v>
      </c>
      <c r="O21" s="1" t="s">
        <v>177</v>
      </c>
      <c r="P21" s="9">
        <v>0.6</v>
      </c>
      <c r="Q21" s="30" t="s">
        <v>108</v>
      </c>
      <c r="R21" s="9">
        <v>0.8</v>
      </c>
      <c r="S21" s="30" t="s">
        <v>133</v>
      </c>
      <c r="T21" s="1" t="s">
        <v>4</v>
      </c>
      <c r="U21" s="1" t="s">
        <v>33</v>
      </c>
      <c r="V21" s="1" t="str">
        <f t="shared" si="0"/>
        <v>Y</v>
      </c>
      <c r="W21" s="1" t="s">
        <v>28</v>
      </c>
      <c r="X21" s="8">
        <f>IF(W21="TFT",INDEX('Unit Cost Source Data'!$L$2:$L$87,MATCH('Measurement and Pricing Data'!C21,'Unit Cost Source Data'!$A$2:$A$87,0)),IF(W21="Volume",INDEX('Unit Cost Source Data'!$M$2:$M$87,MATCH('Measurement and Pricing Data'!C21,'Unit Cost Source Data'!$A$2:$A$87,0)),IF(W21="Height",INDEX('Unit Cost Source Data'!$N$2:$N$87,MATCH('Measurement and Pricing Data'!C21,'Unit Cost Source Data'!$A$2:$A$87,0)),"n/a")))</f>
        <v>62.700681380483083</v>
      </c>
      <c r="Y21" s="27">
        <f>IF(W21="TFT",(F21/G21)^2*PI()/4*G21*X21,IF(W21="Volume",PI()*4/3*(H21/2)^2*H21/2*X21,IF(W21="DRT",INDEX('Unit Cost Source Data'!$K$2:$K$87,MATCH('Measurement and Pricing Data'!C21,'Unit Cost Source Data'!$A$2:$A$87,0)),IF(W21="CCT",(1.08)^E21*INDEX('Unit Cost Source Data'!$K$2:$K$87,MATCH('Measurement and Pricing Data'!C21,'Unit Cost Source Data'!$A$2:$A$87,0))*2.5,IF(W21="Height",X21*H21)))))</f>
        <v>7091.28</v>
      </c>
      <c r="Z21" s="27">
        <f>IF(W21="CCT","n/a",INDEX('Unit Cost Source Data'!$K$2:$K$87,MATCH('Measurement and Pricing Data'!C21,'Unit Cost Source Data'!$A$2:$A$87,0))*1.5)</f>
        <v>295.46999999999997</v>
      </c>
      <c r="AA21" s="15">
        <f t="shared" si="1"/>
        <v>1418.2560000000003</v>
      </c>
      <c r="AB21" s="15">
        <f t="shared" si="2"/>
        <v>1400</v>
      </c>
    </row>
    <row r="22" spans="1:28" s="12" customFormat="1" ht="28.8" x14ac:dyDescent="0.3">
      <c r="A22" s="1">
        <v>21</v>
      </c>
      <c r="B22" s="1">
        <v>1</v>
      </c>
      <c r="C22" s="6" t="s">
        <v>44</v>
      </c>
      <c r="D22" s="1" t="str">
        <f>INDEX('Name Conversion Table'!$B$2:$B$31,MATCH('Measurement and Pricing Data'!C22,'Name Conversion Table'!$A$2:$A$31,0))</f>
        <v>Coast Live Oak</v>
      </c>
      <c r="E22" s="1" t="s">
        <v>4</v>
      </c>
      <c r="F22" s="39">
        <v>15</v>
      </c>
      <c r="G22" s="10">
        <v>1</v>
      </c>
      <c r="H22" s="4">
        <v>40</v>
      </c>
      <c r="I22" s="4" t="s">
        <v>33</v>
      </c>
      <c r="J22" s="4" t="s">
        <v>91</v>
      </c>
      <c r="K22" s="4" t="s">
        <v>33</v>
      </c>
      <c r="L22" s="4" t="s">
        <v>32</v>
      </c>
      <c r="M22" s="4" t="s">
        <v>95</v>
      </c>
      <c r="N22" s="4" t="s">
        <v>66</v>
      </c>
      <c r="O22" s="1" t="s">
        <v>177</v>
      </c>
      <c r="P22" s="9">
        <v>0.7</v>
      </c>
      <c r="Q22" s="30" t="s">
        <v>108</v>
      </c>
      <c r="R22" s="9">
        <v>1</v>
      </c>
      <c r="S22" s="30" t="s">
        <v>4</v>
      </c>
      <c r="T22" s="1" t="s">
        <v>4</v>
      </c>
      <c r="U22" s="1" t="s">
        <v>33</v>
      </c>
      <c r="V22" s="1" t="str">
        <f t="shared" si="0"/>
        <v>Y</v>
      </c>
      <c r="W22" s="1" t="s">
        <v>28</v>
      </c>
      <c r="X22" s="8">
        <f>IF(W22="TFT",INDEX('Unit Cost Source Data'!$L$2:$L$87,MATCH('Measurement and Pricing Data'!C22,'Unit Cost Source Data'!$A$2:$A$87,0)),IF(W22="Volume",INDEX('Unit Cost Source Data'!$M$2:$M$87,MATCH('Measurement and Pricing Data'!C22,'Unit Cost Source Data'!$A$2:$A$87,0)),IF(W22="Height",INDEX('Unit Cost Source Data'!$N$2:$N$87,MATCH('Measurement and Pricing Data'!C22,'Unit Cost Source Data'!$A$2:$A$87,0)),"n/a")))</f>
        <v>62.700681380483083</v>
      </c>
      <c r="Y22" s="27">
        <f>IF(W22="TFT",(F22/G22)^2*PI()/4*G22*X22,IF(W22="Volume",PI()*4/3*(H22/2)^2*H22/2*X22,IF(W22="DRT",INDEX('Unit Cost Source Data'!$K$2:$K$87,MATCH('Measurement and Pricing Data'!C22,'Unit Cost Source Data'!$A$2:$A$87,0)),IF(W22="CCT",(1.08)^E22*INDEX('Unit Cost Source Data'!$K$2:$K$87,MATCH('Measurement and Pricing Data'!C22,'Unit Cost Source Data'!$A$2:$A$87,0))*2.5,IF(W22="Height",X22*H22)))))</f>
        <v>11080.124999999998</v>
      </c>
      <c r="Z22" s="27">
        <f>IF(W22="CCT","n/a",INDEX('Unit Cost Source Data'!$K$2:$K$87,MATCH('Measurement and Pricing Data'!C22,'Unit Cost Source Data'!$A$2:$A$87,0))*1.5)</f>
        <v>295.46999999999997</v>
      </c>
      <c r="AA22" s="15">
        <f t="shared" si="1"/>
        <v>3324.0374999999995</v>
      </c>
      <c r="AB22" s="15">
        <f t="shared" si="2"/>
        <v>3300</v>
      </c>
    </row>
    <row r="23" spans="1:28" s="12" customFormat="1" ht="28.8" x14ac:dyDescent="0.3">
      <c r="A23" s="1">
        <v>22</v>
      </c>
      <c r="B23" s="1">
        <v>1</v>
      </c>
      <c r="C23" s="6" t="s">
        <v>44</v>
      </c>
      <c r="D23" s="1" t="str">
        <f>INDEX('Name Conversion Table'!$B$2:$B$31,MATCH('Measurement and Pricing Data'!C23,'Name Conversion Table'!$A$2:$A$31,0))</f>
        <v>Coast Live Oak</v>
      </c>
      <c r="E23" s="1" t="s">
        <v>4</v>
      </c>
      <c r="F23" s="39">
        <v>24</v>
      </c>
      <c r="G23" s="10">
        <v>3</v>
      </c>
      <c r="H23" s="4">
        <v>30</v>
      </c>
      <c r="I23" s="4" t="s">
        <v>33</v>
      </c>
      <c r="J23" s="4" t="s">
        <v>91</v>
      </c>
      <c r="K23" s="4" t="s">
        <v>33</v>
      </c>
      <c r="L23" s="4" t="s">
        <v>32</v>
      </c>
      <c r="M23" s="4" t="s">
        <v>95</v>
      </c>
      <c r="N23" s="4" t="s">
        <v>66</v>
      </c>
      <c r="O23" s="1" t="s">
        <v>177</v>
      </c>
      <c r="P23" s="9">
        <v>0.75</v>
      </c>
      <c r="Q23" s="30" t="s">
        <v>108</v>
      </c>
      <c r="R23" s="9">
        <v>0.8</v>
      </c>
      <c r="S23" s="30" t="s">
        <v>75</v>
      </c>
      <c r="T23" s="1" t="s">
        <v>4</v>
      </c>
      <c r="U23" s="1" t="s">
        <v>33</v>
      </c>
      <c r="V23" s="1" t="str">
        <f t="shared" si="0"/>
        <v>Y</v>
      </c>
      <c r="W23" s="1" t="s">
        <v>28</v>
      </c>
      <c r="X23" s="8">
        <f>IF(W23="TFT",INDEX('Unit Cost Source Data'!$L$2:$L$87,MATCH('Measurement and Pricing Data'!C23,'Unit Cost Source Data'!$A$2:$A$87,0)),IF(W23="Volume",INDEX('Unit Cost Source Data'!$M$2:$M$87,MATCH('Measurement and Pricing Data'!C23,'Unit Cost Source Data'!$A$2:$A$87,0)),IF(W23="Height",INDEX('Unit Cost Source Data'!$N$2:$N$87,MATCH('Measurement and Pricing Data'!C23,'Unit Cost Source Data'!$A$2:$A$87,0)),"n/a")))</f>
        <v>62.700681380483083</v>
      </c>
      <c r="Y23" s="27">
        <f>IF(W23="TFT",(F23/G23)^2*PI()/4*G23*X23,IF(W23="Volume",PI()*4/3*(H23/2)^2*H23/2*X23,IF(W23="DRT",INDEX('Unit Cost Source Data'!$K$2:$K$87,MATCH('Measurement and Pricing Data'!C23,'Unit Cost Source Data'!$A$2:$A$87,0)),IF(W23="CCT",(1.08)^E23*INDEX('Unit Cost Source Data'!$K$2:$K$87,MATCH('Measurement and Pricing Data'!C23,'Unit Cost Source Data'!$A$2:$A$87,0))*2.5,IF(W23="Height",X23*H23)))))</f>
        <v>9455.0399999999991</v>
      </c>
      <c r="Z23" s="27">
        <f>IF(W23="CCT","n/a",INDEX('Unit Cost Source Data'!$K$2:$K$87,MATCH('Measurement and Pricing Data'!C23,'Unit Cost Source Data'!$A$2:$A$87,0))*1.5)</f>
        <v>295.46999999999997</v>
      </c>
      <c r="AA23" s="15">
        <f t="shared" si="1"/>
        <v>472.75200000000041</v>
      </c>
      <c r="AB23" s="15">
        <f t="shared" si="2"/>
        <v>470</v>
      </c>
    </row>
    <row r="24" spans="1:28" s="12" customFormat="1" ht="28.8" x14ac:dyDescent="0.3">
      <c r="A24" s="1">
        <v>23</v>
      </c>
      <c r="B24" s="1">
        <v>1</v>
      </c>
      <c r="C24" s="6" t="s">
        <v>44</v>
      </c>
      <c r="D24" s="1" t="str">
        <f>INDEX('Name Conversion Table'!$B$2:$B$31,MATCH('Measurement and Pricing Data'!C24,'Name Conversion Table'!$A$2:$A$31,0))</f>
        <v>Coast Live Oak</v>
      </c>
      <c r="E24" s="1" t="s">
        <v>4</v>
      </c>
      <c r="F24" s="39">
        <v>18</v>
      </c>
      <c r="G24" s="10">
        <v>2</v>
      </c>
      <c r="H24" s="4">
        <v>40</v>
      </c>
      <c r="I24" s="4" t="s">
        <v>33</v>
      </c>
      <c r="J24" s="4" t="s">
        <v>91</v>
      </c>
      <c r="K24" s="4" t="s">
        <v>33</v>
      </c>
      <c r="L24" s="4" t="s">
        <v>32</v>
      </c>
      <c r="M24" s="4" t="s">
        <v>95</v>
      </c>
      <c r="N24" s="4" t="s">
        <v>66</v>
      </c>
      <c r="O24" s="1" t="s">
        <v>177</v>
      </c>
      <c r="P24" s="9">
        <v>0.6</v>
      </c>
      <c r="Q24" s="30" t="s">
        <v>108</v>
      </c>
      <c r="R24" s="9">
        <v>0.7</v>
      </c>
      <c r="S24" s="30" t="s">
        <v>75</v>
      </c>
      <c r="T24" s="1" t="s">
        <v>4</v>
      </c>
      <c r="U24" s="1" t="s">
        <v>33</v>
      </c>
      <c r="V24" s="1" t="str">
        <f t="shared" si="0"/>
        <v>Y</v>
      </c>
      <c r="W24" s="1" t="s">
        <v>28</v>
      </c>
      <c r="X24" s="8">
        <f>IF(W24="TFT",INDEX('Unit Cost Source Data'!$L$2:$L$87,MATCH('Measurement and Pricing Data'!C24,'Unit Cost Source Data'!$A$2:$A$87,0)),IF(W24="Volume",INDEX('Unit Cost Source Data'!$M$2:$M$87,MATCH('Measurement and Pricing Data'!C24,'Unit Cost Source Data'!$A$2:$A$87,0)),IF(W24="Height",INDEX('Unit Cost Source Data'!$N$2:$N$87,MATCH('Measurement and Pricing Data'!C24,'Unit Cost Source Data'!$A$2:$A$87,0)),"n/a")))</f>
        <v>62.700681380483083</v>
      </c>
      <c r="Y24" s="27">
        <f>IF(W24="TFT",(F24/G24)^2*PI()/4*G24*X24,IF(W24="Volume",PI()*4/3*(H24/2)^2*H24/2*X24,IF(W24="DRT",INDEX('Unit Cost Source Data'!$K$2:$K$87,MATCH('Measurement and Pricing Data'!C24,'Unit Cost Source Data'!$A$2:$A$87,0)),IF(W24="CCT",(1.08)^E24*INDEX('Unit Cost Source Data'!$K$2:$K$87,MATCH('Measurement and Pricing Data'!C24,'Unit Cost Source Data'!$A$2:$A$87,0))*2.5,IF(W24="Height",X24*H24)))))</f>
        <v>7977.6899999999987</v>
      </c>
      <c r="Z24" s="27">
        <f>IF(W24="CCT","n/a",INDEX('Unit Cost Source Data'!$K$2:$K$87,MATCH('Measurement and Pricing Data'!C24,'Unit Cost Source Data'!$A$2:$A$87,0))*1.5)</f>
        <v>295.46999999999997</v>
      </c>
      <c r="AA24" s="15">
        <f t="shared" si="1"/>
        <v>797.76900000000023</v>
      </c>
      <c r="AB24" s="15">
        <f t="shared" si="2"/>
        <v>800</v>
      </c>
    </row>
    <row r="25" spans="1:28" s="12" customFormat="1" ht="28.8" x14ac:dyDescent="0.3">
      <c r="A25" s="1">
        <v>24</v>
      </c>
      <c r="B25" s="1">
        <v>1</v>
      </c>
      <c r="C25" s="6" t="s">
        <v>44</v>
      </c>
      <c r="D25" s="1" t="str">
        <f>INDEX('Name Conversion Table'!$B$2:$B$31,MATCH('Measurement and Pricing Data'!C25,'Name Conversion Table'!$A$2:$A$31,0))</f>
        <v>Coast Live Oak</v>
      </c>
      <c r="E25" s="1" t="s">
        <v>4</v>
      </c>
      <c r="F25" s="39">
        <v>23</v>
      </c>
      <c r="G25" s="10">
        <v>2</v>
      </c>
      <c r="H25" s="4">
        <v>30</v>
      </c>
      <c r="I25" s="4" t="s">
        <v>33</v>
      </c>
      <c r="J25" s="4" t="s">
        <v>91</v>
      </c>
      <c r="K25" s="4" t="s">
        <v>33</v>
      </c>
      <c r="L25" s="4" t="s">
        <v>32</v>
      </c>
      <c r="M25" s="4" t="s">
        <v>95</v>
      </c>
      <c r="N25" s="4" t="s">
        <v>66</v>
      </c>
      <c r="O25" s="1" t="s">
        <v>177</v>
      </c>
      <c r="P25" s="9">
        <v>0.8</v>
      </c>
      <c r="Q25" s="30" t="s">
        <v>108</v>
      </c>
      <c r="R25" s="9">
        <v>1</v>
      </c>
      <c r="S25" s="30" t="s">
        <v>4</v>
      </c>
      <c r="T25" s="1" t="s">
        <v>4</v>
      </c>
      <c r="U25" s="1" t="s">
        <v>33</v>
      </c>
      <c r="V25" s="1" t="str">
        <f t="shared" si="0"/>
        <v>Y</v>
      </c>
      <c r="W25" s="1" t="s">
        <v>28</v>
      </c>
      <c r="X25" s="8">
        <f>IF(W25="TFT",INDEX('Unit Cost Source Data'!$L$2:$L$87,MATCH('Measurement and Pricing Data'!C25,'Unit Cost Source Data'!$A$2:$A$87,0)),IF(W25="Volume",INDEX('Unit Cost Source Data'!$M$2:$M$87,MATCH('Measurement and Pricing Data'!C25,'Unit Cost Source Data'!$A$2:$A$87,0)),IF(W25="Height",INDEX('Unit Cost Source Data'!$N$2:$N$87,MATCH('Measurement and Pricing Data'!C25,'Unit Cost Source Data'!$A$2:$A$87,0)),"n/a")))</f>
        <v>62.700681380483083</v>
      </c>
      <c r="Y25" s="27">
        <f>IF(W25="TFT",(F25/G25)^2*PI()/4*G25*X25,IF(W25="Volume",PI()*4/3*(H25/2)^2*H25/2*X25,IF(W25="DRT",INDEX('Unit Cost Source Data'!$K$2:$K$87,MATCH('Measurement and Pricing Data'!C25,'Unit Cost Source Data'!$A$2:$A$87,0)),IF(W25="CCT",(1.08)^E25*INDEX('Unit Cost Source Data'!$K$2:$K$87,MATCH('Measurement and Pricing Data'!C25,'Unit Cost Source Data'!$A$2:$A$87,0))*2.5,IF(W25="Height",X25*H25)))))</f>
        <v>13025.302499999998</v>
      </c>
      <c r="Z25" s="27">
        <f>IF(W25="CCT","n/a",INDEX('Unit Cost Source Data'!$K$2:$K$87,MATCH('Measurement and Pricing Data'!C25,'Unit Cost Source Data'!$A$2:$A$87,0))*1.5)</f>
        <v>295.46999999999997</v>
      </c>
      <c r="AA25" s="15">
        <f t="shared" si="1"/>
        <v>2605.0604999999996</v>
      </c>
      <c r="AB25" s="15">
        <f t="shared" si="2"/>
        <v>2600</v>
      </c>
    </row>
    <row r="26" spans="1:28" s="12" customFormat="1" ht="28.8" x14ac:dyDescent="0.3">
      <c r="A26" s="1">
        <v>25</v>
      </c>
      <c r="B26" s="1">
        <v>1</v>
      </c>
      <c r="C26" s="6" t="s">
        <v>44</v>
      </c>
      <c r="D26" s="1" t="str">
        <f>INDEX('Name Conversion Table'!$B$2:$B$31,MATCH('Measurement and Pricing Data'!C26,'Name Conversion Table'!$A$2:$A$31,0))</f>
        <v>Coast Live Oak</v>
      </c>
      <c r="E26" s="1" t="s">
        <v>4</v>
      </c>
      <c r="F26" s="39">
        <v>8</v>
      </c>
      <c r="G26" s="10">
        <v>1</v>
      </c>
      <c r="H26" s="4">
        <v>25</v>
      </c>
      <c r="I26" s="4" t="s">
        <v>33</v>
      </c>
      <c r="J26" s="4" t="s">
        <v>91</v>
      </c>
      <c r="K26" s="4" t="s">
        <v>33</v>
      </c>
      <c r="L26" s="4" t="s">
        <v>32</v>
      </c>
      <c r="M26" s="4" t="s">
        <v>95</v>
      </c>
      <c r="N26" s="4" t="s">
        <v>66</v>
      </c>
      <c r="O26" s="1" t="s">
        <v>177</v>
      </c>
      <c r="P26" s="9">
        <v>0.8</v>
      </c>
      <c r="Q26" s="30" t="s">
        <v>108</v>
      </c>
      <c r="R26" s="9">
        <v>0.9</v>
      </c>
      <c r="S26" s="30" t="s">
        <v>134</v>
      </c>
      <c r="T26" s="1" t="s">
        <v>4</v>
      </c>
      <c r="U26" s="1" t="s">
        <v>33</v>
      </c>
      <c r="V26" s="1" t="str">
        <f t="shared" si="0"/>
        <v>Y</v>
      </c>
      <c r="W26" s="1" t="s">
        <v>28</v>
      </c>
      <c r="X26" s="8">
        <f>IF(W26="TFT",INDEX('Unit Cost Source Data'!$L$2:$L$87,MATCH('Measurement and Pricing Data'!C26,'Unit Cost Source Data'!$A$2:$A$87,0)),IF(W26="Volume",INDEX('Unit Cost Source Data'!$M$2:$M$87,MATCH('Measurement and Pricing Data'!C26,'Unit Cost Source Data'!$A$2:$A$87,0)),IF(W26="Height",INDEX('Unit Cost Source Data'!$N$2:$N$87,MATCH('Measurement and Pricing Data'!C26,'Unit Cost Source Data'!$A$2:$A$87,0)),"n/a")))</f>
        <v>62.700681380483083</v>
      </c>
      <c r="Y26" s="27">
        <f>IF(W26="TFT",(F26/G26)^2*PI()/4*G26*X26,IF(W26="Volume",PI()*4/3*(H26/2)^2*H26/2*X26,IF(W26="DRT",INDEX('Unit Cost Source Data'!$K$2:$K$87,MATCH('Measurement and Pricing Data'!C26,'Unit Cost Source Data'!$A$2:$A$87,0)),IF(W26="CCT",(1.08)^E26*INDEX('Unit Cost Source Data'!$K$2:$K$87,MATCH('Measurement and Pricing Data'!C26,'Unit Cost Source Data'!$A$2:$A$87,0))*2.5,IF(W26="Height",X26*H26)))))</f>
        <v>3151.68</v>
      </c>
      <c r="Z26" s="27">
        <f>IF(W26="CCT","n/a",INDEX('Unit Cost Source Data'!$K$2:$K$87,MATCH('Measurement and Pricing Data'!C26,'Unit Cost Source Data'!$A$2:$A$87,0))*1.5)</f>
        <v>295.46999999999997</v>
      </c>
      <c r="AA26" s="15">
        <f t="shared" si="1"/>
        <v>315.16799999999967</v>
      </c>
      <c r="AB26" s="15">
        <f t="shared" si="2"/>
        <v>320</v>
      </c>
    </row>
    <row r="27" spans="1:28" s="12" customFormat="1" ht="28.8" x14ac:dyDescent="0.3">
      <c r="A27" s="1">
        <v>26</v>
      </c>
      <c r="B27" s="1">
        <v>1</v>
      </c>
      <c r="C27" s="6" t="s">
        <v>44</v>
      </c>
      <c r="D27" s="1" t="str">
        <f>INDEX('Name Conversion Table'!$B$2:$B$31,MATCH('Measurement and Pricing Data'!C27,'Name Conversion Table'!$A$2:$A$31,0))</f>
        <v>Coast Live Oak</v>
      </c>
      <c r="E27" s="1" t="s">
        <v>4</v>
      </c>
      <c r="F27" s="39">
        <v>20</v>
      </c>
      <c r="G27" s="10">
        <v>1</v>
      </c>
      <c r="H27" s="4">
        <v>60</v>
      </c>
      <c r="I27" s="4" t="s">
        <v>33</v>
      </c>
      <c r="J27" s="4" t="s">
        <v>91</v>
      </c>
      <c r="K27" s="4" t="s">
        <v>33</v>
      </c>
      <c r="L27" s="4" t="s">
        <v>32</v>
      </c>
      <c r="M27" s="4" t="s">
        <v>95</v>
      </c>
      <c r="N27" s="4" t="s">
        <v>66</v>
      </c>
      <c r="O27" s="1" t="s">
        <v>177</v>
      </c>
      <c r="P27" s="9">
        <v>0.8</v>
      </c>
      <c r="Q27" s="30" t="s">
        <v>108</v>
      </c>
      <c r="R27" s="9">
        <v>1</v>
      </c>
      <c r="S27" s="30" t="s">
        <v>4</v>
      </c>
      <c r="T27" s="1" t="s">
        <v>4</v>
      </c>
      <c r="U27" s="1" t="s">
        <v>33</v>
      </c>
      <c r="V27" s="1" t="str">
        <f t="shared" si="0"/>
        <v>Y</v>
      </c>
      <c r="W27" s="1" t="s">
        <v>28</v>
      </c>
      <c r="X27" s="8">
        <f>IF(W27="TFT",INDEX('Unit Cost Source Data'!$L$2:$L$87,MATCH('Measurement and Pricing Data'!C27,'Unit Cost Source Data'!$A$2:$A$87,0)),IF(W27="Volume",INDEX('Unit Cost Source Data'!$M$2:$M$87,MATCH('Measurement and Pricing Data'!C27,'Unit Cost Source Data'!$A$2:$A$87,0)),IF(W27="Height",INDEX('Unit Cost Source Data'!$N$2:$N$87,MATCH('Measurement and Pricing Data'!C27,'Unit Cost Source Data'!$A$2:$A$87,0)),"n/a")))</f>
        <v>62.700681380483083</v>
      </c>
      <c r="Y27" s="27">
        <f>IF(W27="TFT",(F27/G27)^2*PI()/4*G27*X27,IF(W27="Volume",PI()*4/3*(H27/2)^2*H27/2*X27,IF(W27="DRT",INDEX('Unit Cost Source Data'!$K$2:$K$87,MATCH('Measurement and Pricing Data'!C27,'Unit Cost Source Data'!$A$2:$A$87,0)),IF(W27="CCT",(1.08)^E27*INDEX('Unit Cost Source Data'!$K$2:$K$87,MATCH('Measurement and Pricing Data'!C27,'Unit Cost Source Data'!$A$2:$A$87,0))*2.5,IF(W27="Height",X27*H27)))))</f>
        <v>19698</v>
      </c>
      <c r="Z27" s="27">
        <f>IF(W27="CCT","n/a",INDEX('Unit Cost Source Data'!$K$2:$K$87,MATCH('Measurement and Pricing Data'!C27,'Unit Cost Source Data'!$A$2:$A$87,0))*1.5)</f>
        <v>295.46999999999997</v>
      </c>
      <c r="AA27" s="15">
        <f t="shared" si="1"/>
        <v>3939.6000000000004</v>
      </c>
      <c r="AB27" s="15">
        <f t="shared" si="2"/>
        <v>3900</v>
      </c>
    </row>
    <row r="28" spans="1:28" s="12" customFormat="1" ht="28.8" x14ac:dyDescent="0.3">
      <c r="A28" s="1">
        <v>27</v>
      </c>
      <c r="B28" s="1">
        <v>1</v>
      </c>
      <c r="C28" s="6" t="s">
        <v>44</v>
      </c>
      <c r="D28" s="1" t="str">
        <f>INDEX('Name Conversion Table'!$B$2:$B$31,MATCH('Measurement and Pricing Data'!C28,'Name Conversion Table'!$A$2:$A$31,0))</f>
        <v>Coast Live Oak</v>
      </c>
      <c r="E28" s="1" t="s">
        <v>4</v>
      </c>
      <c r="F28" s="39">
        <v>28</v>
      </c>
      <c r="G28" s="10">
        <v>2</v>
      </c>
      <c r="H28" s="4">
        <v>55</v>
      </c>
      <c r="I28" s="4" t="s">
        <v>33</v>
      </c>
      <c r="J28" s="4" t="s">
        <v>91</v>
      </c>
      <c r="K28" s="4" t="s">
        <v>33</v>
      </c>
      <c r="L28" s="4" t="s">
        <v>32</v>
      </c>
      <c r="M28" s="4" t="s">
        <v>95</v>
      </c>
      <c r="N28" s="4" t="s">
        <v>66</v>
      </c>
      <c r="O28" s="1" t="s">
        <v>177</v>
      </c>
      <c r="P28" s="9">
        <v>0.7</v>
      </c>
      <c r="Q28" s="30" t="s">
        <v>108</v>
      </c>
      <c r="R28" s="9">
        <v>1</v>
      </c>
      <c r="S28" s="30" t="s">
        <v>4</v>
      </c>
      <c r="T28" s="1" t="s">
        <v>4</v>
      </c>
      <c r="U28" s="1" t="s">
        <v>33</v>
      </c>
      <c r="V28" s="1" t="str">
        <f t="shared" si="0"/>
        <v>Y</v>
      </c>
      <c r="W28" s="1" t="s">
        <v>28</v>
      </c>
      <c r="X28" s="8">
        <f>IF(W28="TFT",INDEX('Unit Cost Source Data'!$L$2:$L$87,MATCH('Measurement and Pricing Data'!C28,'Unit Cost Source Data'!$A$2:$A$87,0)),IF(W28="Volume",INDEX('Unit Cost Source Data'!$M$2:$M$87,MATCH('Measurement and Pricing Data'!C28,'Unit Cost Source Data'!$A$2:$A$87,0)),IF(W28="Height",INDEX('Unit Cost Source Data'!$N$2:$N$87,MATCH('Measurement and Pricing Data'!C28,'Unit Cost Source Data'!$A$2:$A$87,0)),"n/a")))</f>
        <v>62.700681380483083</v>
      </c>
      <c r="Y28" s="27">
        <f>IF(W28="TFT",(F28/G28)^2*PI()/4*G28*X28,IF(W28="Volume",PI()*4/3*(H28/2)^2*H28/2*X28,IF(W28="DRT",INDEX('Unit Cost Source Data'!$K$2:$K$87,MATCH('Measurement and Pricing Data'!C28,'Unit Cost Source Data'!$A$2:$A$87,0)),IF(W28="CCT",(1.08)^E28*INDEX('Unit Cost Source Data'!$K$2:$K$87,MATCH('Measurement and Pricing Data'!C28,'Unit Cost Source Data'!$A$2:$A$87,0))*2.5,IF(W28="Height",X28*H28)))))</f>
        <v>19304.039999999997</v>
      </c>
      <c r="Z28" s="27">
        <f>IF(W28="CCT","n/a",INDEX('Unit Cost Source Data'!$K$2:$K$87,MATCH('Measurement and Pricing Data'!C28,'Unit Cost Source Data'!$A$2:$A$87,0))*1.5)</f>
        <v>295.46999999999997</v>
      </c>
      <c r="AA28" s="15">
        <f t="shared" si="1"/>
        <v>5791.2120000000014</v>
      </c>
      <c r="AB28" s="15">
        <f t="shared" si="2"/>
        <v>5800</v>
      </c>
    </row>
    <row r="29" spans="1:28" s="12" customFormat="1" ht="28.8" x14ac:dyDescent="0.3">
      <c r="A29" s="1">
        <v>28</v>
      </c>
      <c r="B29" s="1">
        <v>1</v>
      </c>
      <c r="C29" s="6" t="s">
        <v>44</v>
      </c>
      <c r="D29" s="1" t="str">
        <f>INDEX('Name Conversion Table'!$B$2:$B$31,MATCH('Measurement and Pricing Data'!C29,'Name Conversion Table'!$A$2:$A$31,0))</f>
        <v>Coast Live Oak</v>
      </c>
      <c r="E29" s="1" t="s">
        <v>4</v>
      </c>
      <c r="F29" s="39">
        <v>27</v>
      </c>
      <c r="G29" s="10">
        <v>2</v>
      </c>
      <c r="H29" s="4">
        <v>35</v>
      </c>
      <c r="I29" s="4" t="s">
        <v>33</v>
      </c>
      <c r="J29" s="4" t="s">
        <v>91</v>
      </c>
      <c r="K29" s="4" t="s">
        <v>33</v>
      </c>
      <c r="L29" s="4" t="s">
        <v>32</v>
      </c>
      <c r="M29" s="4" t="s">
        <v>63</v>
      </c>
      <c r="N29" s="4" t="s">
        <v>66</v>
      </c>
      <c r="O29" s="1" t="s">
        <v>177</v>
      </c>
      <c r="P29" s="9">
        <v>0.5</v>
      </c>
      <c r="Q29" s="30" t="s">
        <v>60</v>
      </c>
      <c r="R29" s="9">
        <v>0.75</v>
      </c>
      <c r="S29" s="30" t="s">
        <v>135</v>
      </c>
      <c r="T29" s="1" t="s">
        <v>4</v>
      </c>
      <c r="U29" s="1" t="s">
        <v>33</v>
      </c>
      <c r="V29" s="1" t="str">
        <f t="shared" si="0"/>
        <v>Y</v>
      </c>
      <c r="W29" s="1" t="s">
        <v>28</v>
      </c>
      <c r="X29" s="8">
        <f>IF(W29="TFT",INDEX('Unit Cost Source Data'!$L$2:$L$87,MATCH('Measurement and Pricing Data'!C29,'Unit Cost Source Data'!$A$2:$A$87,0)),IF(W29="Volume",INDEX('Unit Cost Source Data'!$M$2:$M$87,MATCH('Measurement and Pricing Data'!C29,'Unit Cost Source Data'!$A$2:$A$87,0)),IF(W29="Height",INDEX('Unit Cost Source Data'!$N$2:$N$87,MATCH('Measurement and Pricing Data'!C29,'Unit Cost Source Data'!$A$2:$A$87,0)),"n/a")))</f>
        <v>62.700681380483083</v>
      </c>
      <c r="Y29" s="27">
        <f>IF(W29="TFT",(F29/G29)^2*PI()/4*G29*X29,IF(W29="Volume",PI()*4/3*(H29/2)^2*H29/2*X29,IF(W29="DRT",INDEX('Unit Cost Source Data'!$K$2:$K$87,MATCH('Measurement and Pricing Data'!C29,'Unit Cost Source Data'!$A$2:$A$87,0)),IF(W29="CCT",(1.08)^E29*INDEX('Unit Cost Source Data'!$K$2:$K$87,MATCH('Measurement and Pricing Data'!C29,'Unit Cost Source Data'!$A$2:$A$87,0))*2.5,IF(W29="Height",X29*H29)))))</f>
        <v>17949.802499999998</v>
      </c>
      <c r="Z29" s="27">
        <f>IF(W29="CCT","n/a",INDEX('Unit Cost Source Data'!$K$2:$K$87,MATCH('Measurement and Pricing Data'!C29,'Unit Cost Source Data'!$A$2:$A$87,0))*1.5)</f>
        <v>295.46999999999997</v>
      </c>
      <c r="AA29" s="15">
        <f t="shared" si="1"/>
        <v>4487.4506249999995</v>
      </c>
      <c r="AB29" s="15">
        <f t="shared" si="2"/>
        <v>4500</v>
      </c>
    </row>
    <row r="30" spans="1:28" s="12" customFormat="1" ht="28.8" x14ac:dyDescent="0.3">
      <c r="A30" s="1">
        <v>29</v>
      </c>
      <c r="B30" s="1">
        <v>1</v>
      </c>
      <c r="C30" s="6" t="s">
        <v>44</v>
      </c>
      <c r="D30" s="1" t="str">
        <f>INDEX('Name Conversion Table'!$B$2:$B$31,MATCH('Measurement and Pricing Data'!C30,'Name Conversion Table'!$A$2:$A$31,0))</f>
        <v>Coast Live Oak</v>
      </c>
      <c r="E30" s="1" t="s">
        <v>4</v>
      </c>
      <c r="F30" s="39">
        <v>19</v>
      </c>
      <c r="G30" s="10">
        <v>1</v>
      </c>
      <c r="H30" s="4">
        <v>45</v>
      </c>
      <c r="I30" s="4" t="s">
        <v>33</v>
      </c>
      <c r="J30" s="4" t="s">
        <v>91</v>
      </c>
      <c r="K30" s="4" t="s">
        <v>33</v>
      </c>
      <c r="L30" s="4" t="s">
        <v>32</v>
      </c>
      <c r="M30" s="4" t="s">
        <v>69</v>
      </c>
      <c r="N30" s="4" t="s">
        <v>66</v>
      </c>
      <c r="O30" s="1" t="s">
        <v>177</v>
      </c>
      <c r="P30" s="9">
        <v>0.8</v>
      </c>
      <c r="Q30" s="30" t="s">
        <v>69</v>
      </c>
      <c r="R30" s="9">
        <v>1</v>
      </c>
      <c r="S30" s="30" t="s">
        <v>4</v>
      </c>
      <c r="T30" s="1" t="s">
        <v>4</v>
      </c>
      <c r="U30" s="1" t="s">
        <v>33</v>
      </c>
      <c r="V30" s="1" t="str">
        <f t="shared" si="0"/>
        <v>Y</v>
      </c>
      <c r="W30" s="1" t="s">
        <v>28</v>
      </c>
      <c r="X30" s="8">
        <f>IF(W30="TFT",INDEX('Unit Cost Source Data'!$L$2:$L$87,MATCH('Measurement and Pricing Data'!C30,'Unit Cost Source Data'!$A$2:$A$87,0)),IF(W30="Volume",INDEX('Unit Cost Source Data'!$M$2:$M$87,MATCH('Measurement and Pricing Data'!C30,'Unit Cost Source Data'!$A$2:$A$87,0)),IF(W30="Height",INDEX('Unit Cost Source Data'!$N$2:$N$87,MATCH('Measurement and Pricing Data'!C30,'Unit Cost Source Data'!$A$2:$A$87,0)),"n/a")))</f>
        <v>62.700681380483083</v>
      </c>
      <c r="Y30" s="27">
        <f>IF(W30="TFT",(F30/G30)^2*PI()/4*G30*X30,IF(W30="Volume",PI()*4/3*(H30/2)^2*H30/2*X30,IF(W30="DRT",INDEX('Unit Cost Source Data'!$K$2:$K$87,MATCH('Measurement and Pricing Data'!C30,'Unit Cost Source Data'!$A$2:$A$87,0)),IF(W30="CCT",(1.08)^E30*INDEX('Unit Cost Source Data'!$K$2:$K$87,MATCH('Measurement and Pricing Data'!C30,'Unit Cost Source Data'!$A$2:$A$87,0))*2.5,IF(W30="Height",X30*H30)))))</f>
        <v>17777.444999999996</v>
      </c>
      <c r="Z30" s="27">
        <f>IF(W30="CCT","n/a",INDEX('Unit Cost Source Data'!$K$2:$K$87,MATCH('Measurement and Pricing Data'!C30,'Unit Cost Source Data'!$A$2:$A$87,0))*1.5)</f>
        <v>295.46999999999997</v>
      </c>
      <c r="AA30" s="15">
        <f t="shared" si="1"/>
        <v>3555.4889999999996</v>
      </c>
      <c r="AB30" s="15">
        <f t="shared" si="2"/>
        <v>3600</v>
      </c>
    </row>
    <row r="31" spans="1:28" s="12" customFormat="1" ht="43.2" x14ac:dyDescent="0.3">
      <c r="A31" s="1">
        <v>30</v>
      </c>
      <c r="B31" s="1">
        <v>1</v>
      </c>
      <c r="C31" s="6" t="s">
        <v>44</v>
      </c>
      <c r="D31" s="1" t="str">
        <f>INDEX('Name Conversion Table'!$B$2:$B$31,MATCH('Measurement and Pricing Data'!C31,'Name Conversion Table'!$A$2:$A$31,0))</f>
        <v>Coast Live Oak</v>
      </c>
      <c r="E31" s="1" t="s">
        <v>4</v>
      </c>
      <c r="F31" s="39">
        <v>13</v>
      </c>
      <c r="G31" s="10">
        <v>2</v>
      </c>
      <c r="H31" s="4">
        <v>25</v>
      </c>
      <c r="I31" s="4" t="s">
        <v>33</v>
      </c>
      <c r="J31" s="4" t="s">
        <v>91</v>
      </c>
      <c r="K31" s="4" t="s">
        <v>33</v>
      </c>
      <c r="L31" s="4" t="s">
        <v>32</v>
      </c>
      <c r="M31" s="4" t="s">
        <v>69</v>
      </c>
      <c r="N31" s="4" t="s">
        <v>66</v>
      </c>
      <c r="O31" s="1" t="s">
        <v>177</v>
      </c>
      <c r="P31" s="9">
        <v>0.75</v>
      </c>
      <c r="Q31" s="30" t="s">
        <v>69</v>
      </c>
      <c r="R31" s="9">
        <v>0.8</v>
      </c>
      <c r="S31" s="30" t="s">
        <v>136</v>
      </c>
      <c r="T31" s="1" t="s">
        <v>4</v>
      </c>
      <c r="U31" s="1" t="s">
        <v>33</v>
      </c>
      <c r="V31" s="1" t="str">
        <f t="shared" si="0"/>
        <v>Y</v>
      </c>
      <c r="W31" s="1" t="s">
        <v>28</v>
      </c>
      <c r="X31" s="8">
        <f>IF(W31="TFT",INDEX('Unit Cost Source Data'!$L$2:$L$87,MATCH('Measurement and Pricing Data'!C31,'Unit Cost Source Data'!$A$2:$A$87,0)),IF(W31="Volume",INDEX('Unit Cost Source Data'!$M$2:$M$87,MATCH('Measurement and Pricing Data'!C31,'Unit Cost Source Data'!$A$2:$A$87,0)),IF(W31="Height",INDEX('Unit Cost Source Data'!$N$2:$N$87,MATCH('Measurement and Pricing Data'!C31,'Unit Cost Source Data'!$A$2:$A$87,0)),"n/a")))</f>
        <v>62.700681380483083</v>
      </c>
      <c r="Y31" s="27">
        <f>IF(W31="TFT",(F31/G31)^2*PI()/4*G31*X31,IF(W31="Volume",PI()*4/3*(H31/2)^2*H31/2*X31,IF(W31="DRT",INDEX('Unit Cost Source Data'!$K$2:$K$87,MATCH('Measurement and Pricing Data'!C31,'Unit Cost Source Data'!$A$2:$A$87,0)),IF(W31="CCT",(1.08)^E31*INDEX('Unit Cost Source Data'!$K$2:$K$87,MATCH('Measurement and Pricing Data'!C31,'Unit Cost Source Data'!$A$2:$A$87,0))*2.5,IF(W31="Height",X31*H31)))))</f>
        <v>4161.2024999999994</v>
      </c>
      <c r="Z31" s="27">
        <f>IF(W31="CCT","n/a",INDEX('Unit Cost Source Data'!$K$2:$K$87,MATCH('Measurement and Pricing Data'!C31,'Unit Cost Source Data'!$A$2:$A$87,0))*1.5)</f>
        <v>295.46999999999997</v>
      </c>
      <c r="AA31" s="15">
        <f t="shared" si="1"/>
        <v>208.06012499999997</v>
      </c>
      <c r="AB31" s="15">
        <f t="shared" si="2"/>
        <v>210</v>
      </c>
    </row>
    <row r="32" spans="1:28" s="12" customFormat="1" ht="43.2" x14ac:dyDescent="0.3">
      <c r="A32" s="1">
        <v>31</v>
      </c>
      <c r="B32" s="1">
        <v>6</v>
      </c>
      <c r="C32" s="6" t="s">
        <v>44</v>
      </c>
      <c r="D32" s="1" t="str">
        <f>INDEX('Name Conversion Table'!$B$2:$B$31,MATCH('Measurement and Pricing Data'!C32,'Name Conversion Table'!$A$2:$A$31,0))</f>
        <v>Coast Live Oak</v>
      </c>
      <c r="E32" s="1" t="s">
        <v>4</v>
      </c>
      <c r="F32" s="39">
        <v>4</v>
      </c>
      <c r="G32" s="10">
        <v>1</v>
      </c>
      <c r="H32" s="4">
        <v>20</v>
      </c>
      <c r="I32" s="4" t="s">
        <v>33</v>
      </c>
      <c r="J32" s="4" t="s">
        <v>91</v>
      </c>
      <c r="K32" s="4" t="s">
        <v>33</v>
      </c>
      <c r="L32" s="4" t="s">
        <v>32</v>
      </c>
      <c r="M32" s="4" t="s">
        <v>69</v>
      </c>
      <c r="N32" s="4" t="s">
        <v>66</v>
      </c>
      <c r="O32" s="1" t="s">
        <v>177</v>
      </c>
      <c r="P32" s="9">
        <v>0.5</v>
      </c>
      <c r="Q32" s="30" t="s">
        <v>69</v>
      </c>
      <c r="R32" s="9">
        <v>0.8</v>
      </c>
      <c r="S32" s="30" t="s">
        <v>136</v>
      </c>
      <c r="T32" s="1" t="s">
        <v>4</v>
      </c>
      <c r="U32" s="1" t="s">
        <v>33</v>
      </c>
      <c r="V32" s="1" t="str">
        <f t="shared" si="0"/>
        <v>Y</v>
      </c>
      <c r="W32" s="1" t="s">
        <v>28</v>
      </c>
      <c r="X32" s="8">
        <f>IF(W32="TFT",INDEX('Unit Cost Source Data'!$L$2:$L$87,MATCH('Measurement and Pricing Data'!C32,'Unit Cost Source Data'!$A$2:$A$87,0)),IF(W32="Volume",INDEX('Unit Cost Source Data'!$M$2:$M$87,MATCH('Measurement and Pricing Data'!C32,'Unit Cost Source Data'!$A$2:$A$87,0)),IF(W32="Height",INDEX('Unit Cost Source Data'!$N$2:$N$87,MATCH('Measurement and Pricing Data'!C32,'Unit Cost Source Data'!$A$2:$A$87,0)),"n/a")))</f>
        <v>62.700681380483083</v>
      </c>
      <c r="Y32" s="27">
        <f>IF(W32="TFT",(F32/G32)^2*PI()/4*G32*X32,IF(W32="Volume",PI()*4/3*(H32/2)^2*H32/2*X32,IF(W32="DRT",INDEX('Unit Cost Source Data'!$K$2:$K$87,MATCH('Measurement and Pricing Data'!C32,'Unit Cost Source Data'!$A$2:$A$87,0)),IF(W32="CCT",(1.08)^E32*INDEX('Unit Cost Source Data'!$K$2:$K$87,MATCH('Measurement and Pricing Data'!C32,'Unit Cost Source Data'!$A$2:$A$87,0))*2.5,IF(W32="Height",X32*H32)))))</f>
        <v>787.92</v>
      </c>
      <c r="Z32" s="27">
        <f>IF(W32="CCT","n/a",INDEX('Unit Cost Source Data'!$K$2:$K$87,MATCH('Measurement and Pricing Data'!C32,'Unit Cost Source Data'!$A$2:$A$87,0))*1.5)</f>
        <v>295.46999999999997</v>
      </c>
      <c r="AA32" s="15">
        <f t="shared" si="1"/>
        <v>1418.2560000000005</v>
      </c>
      <c r="AB32" s="15">
        <f t="shared" si="2"/>
        <v>1400</v>
      </c>
    </row>
    <row r="33" spans="1:28" s="12" customFormat="1" ht="28.8" x14ac:dyDescent="0.3">
      <c r="A33" s="1">
        <v>32</v>
      </c>
      <c r="B33" s="1">
        <v>1</v>
      </c>
      <c r="C33" s="6" t="s">
        <v>44</v>
      </c>
      <c r="D33" s="1" t="str">
        <f>INDEX('Name Conversion Table'!$B$2:$B$31,MATCH('Measurement and Pricing Data'!C33,'Name Conversion Table'!$A$2:$A$31,0))</f>
        <v>Coast Live Oak</v>
      </c>
      <c r="E33" s="1" t="s">
        <v>4</v>
      </c>
      <c r="F33" s="39">
        <v>28</v>
      </c>
      <c r="G33" s="10">
        <v>2</v>
      </c>
      <c r="H33" s="4">
        <v>45</v>
      </c>
      <c r="I33" s="4" t="s">
        <v>33</v>
      </c>
      <c r="J33" s="4" t="s">
        <v>91</v>
      </c>
      <c r="K33" s="4" t="s">
        <v>33</v>
      </c>
      <c r="L33" s="4" t="s">
        <v>32</v>
      </c>
      <c r="M33" s="4" t="s">
        <v>95</v>
      </c>
      <c r="N33" s="4" t="s">
        <v>66</v>
      </c>
      <c r="O33" s="1" t="s">
        <v>177</v>
      </c>
      <c r="P33" s="9">
        <v>0.6</v>
      </c>
      <c r="Q33" s="30" t="s">
        <v>108</v>
      </c>
      <c r="R33" s="9">
        <v>1</v>
      </c>
      <c r="S33" s="30" t="s">
        <v>4</v>
      </c>
      <c r="T33" s="1" t="s">
        <v>4</v>
      </c>
      <c r="U33" s="1" t="s">
        <v>33</v>
      </c>
      <c r="V33" s="1" t="str">
        <f t="shared" si="0"/>
        <v>Y</v>
      </c>
      <c r="W33" s="1" t="s">
        <v>28</v>
      </c>
      <c r="X33" s="8">
        <f>IF(W33="TFT",INDEX('Unit Cost Source Data'!$L$2:$L$87,MATCH('Measurement and Pricing Data'!C33,'Unit Cost Source Data'!$A$2:$A$87,0)),IF(W33="Volume",INDEX('Unit Cost Source Data'!$M$2:$M$87,MATCH('Measurement and Pricing Data'!C33,'Unit Cost Source Data'!$A$2:$A$87,0)),IF(W33="Height",INDEX('Unit Cost Source Data'!$N$2:$N$87,MATCH('Measurement and Pricing Data'!C33,'Unit Cost Source Data'!$A$2:$A$87,0)),"n/a")))</f>
        <v>62.700681380483083</v>
      </c>
      <c r="Y33" s="27">
        <f>IF(W33="TFT",(F33/G33)^2*PI()/4*G33*X33,IF(W33="Volume",PI()*4/3*(H33/2)^2*H33/2*X33,IF(W33="DRT",INDEX('Unit Cost Source Data'!$K$2:$K$87,MATCH('Measurement and Pricing Data'!C33,'Unit Cost Source Data'!$A$2:$A$87,0)),IF(W33="CCT",(1.08)^E33*INDEX('Unit Cost Source Data'!$K$2:$K$87,MATCH('Measurement and Pricing Data'!C33,'Unit Cost Source Data'!$A$2:$A$87,0))*2.5,IF(W33="Height",X33*H33)))))</f>
        <v>19304.039999999997</v>
      </c>
      <c r="Z33" s="27">
        <f>IF(W33="CCT","n/a",INDEX('Unit Cost Source Data'!$K$2:$K$87,MATCH('Measurement and Pricing Data'!C33,'Unit Cost Source Data'!$A$2:$A$87,0))*1.5)</f>
        <v>295.46999999999997</v>
      </c>
      <c r="AA33" s="15">
        <f t="shared" si="1"/>
        <v>7721.6160000000018</v>
      </c>
      <c r="AB33" s="15">
        <f t="shared" si="2"/>
        <v>7700</v>
      </c>
    </row>
    <row r="34" spans="1:28" s="12" customFormat="1" ht="28.8" x14ac:dyDescent="0.3">
      <c r="A34" s="1">
        <v>33</v>
      </c>
      <c r="B34" s="1">
        <v>1</v>
      </c>
      <c r="C34" s="6" t="s">
        <v>44</v>
      </c>
      <c r="D34" s="1" t="str">
        <f>INDEX('Name Conversion Table'!$B$2:$B$31,MATCH('Measurement and Pricing Data'!C34,'Name Conversion Table'!$A$2:$A$31,0))</f>
        <v>Coast Live Oak</v>
      </c>
      <c r="E34" s="1" t="s">
        <v>4</v>
      </c>
      <c r="F34" s="39">
        <v>10</v>
      </c>
      <c r="G34" s="10">
        <v>1</v>
      </c>
      <c r="H34" s="4">
        <v>30</v>
      </c>
      <c r="I34" s="4" t="s">
        <v>33</v>
      </c>
      <c r="J34" s="4" t="s">
        <v>91</v>
      </c>
      <c r="K34" s="4" t="s">
        <v>33</v>
      </c>
      <c r="L34" s="4" t="s">
        <v>32</v>
      </c>
      <c r="M34" s="4" t="s">
        <v>95</v>
      </c>
      <c r="N34" s="4" t="s">
        <v>66</v>
      </c>
      <c r="O34" s="1" t="s">
        <v>177</v>
      </c>
      <c r="P34" s="9">
        <v>0.75</v>
      </c>
      <c r="Q34" s="30" t="s">
        <v>108</v>
      </c>
      <c r="R34" s="9">
        <v>1</v>
      </c>
      <c r="S34" s="30" t="s">
        <v>4</v>
      </c>
      <c r="T34" s="1" t="s">
        <v>4</v>
      </c>
      <c r="U34" s="1" t="s">
        <v>33</v>
      </c>
      <c r="V34" s="1" t="str">
        <f t="shared" si="0"/>
        <v>Y</v>
      </c>
      <c r="W34" s="1" t="s">
        <v>28</v>
      </c>
      <c r="X34" s="8">
        <f>IF(W34="TFT",INDEX('Unit Cost Source Data'!$L$2:$L$87,MATCH('Measurement and Pricing Data'!C34,'Unit Cost Source Data'!$A$2:$A$87,0)),IF(W34="Volume",INDEX('Unit Cost Source Data'!$M$2:$M$87,MATCH('Measurement and Pricing Data'!C34,'Unit Cost Source Data'!$A$2:$A$87,0)),IF(W34="Height",INDEX('Unit Cost Source Data'!$N$2:$N$87,MATCH('Measurement and Pricing Data'!C34,'Unit Cost Source Data'!$A$2:$A$87,0)),"n/a")))</f>
        <v>62.700681380483083</v>
      </c>
      <c r="Y34" s="27">
        <f>IF(W34="TFT",(F34/G34)^2*PI()/4*G34*X34,IF(W34="Volume",PI()*4/3*(H34/2)^2*H34/2*X34,IF(W34="DRT",INDEX('Unit Cost Source Data'!$K$2:$K$87,MATCH('Measurement and Pricing Data'!C34,'Unit Cost Source Data'!$A$2:$A$87,0)),IF(W34="CCT",(1.08)^E34*INDEX('Unit Cost Source Data'!$K$2:$K$87,MATCH('Measurement and Pricing Data'!C34,'Unit Cost Source Data'!$A$2:$A$87,0))*2.5,IF(W34="Height",X34*H34)))))</f>
        <v>4924.5</v>
      </c>
      <c r="Z34" s="27">
        <f>IF(W34="CCT","n/a",INDEX('Unit Cost Source Data'!$K$2:$K$87,MATCH('Measurement and Pricing Data'!C34,'Unit Cost Source Data'!$A$2:$A$87,0))*1.5)</f>
        <v>295.46999999999997</v>
      </c>
      <c r="AA34" s="15">
        <f t="shared" si="1"/>
        <v>1231.1250000000005</v>
      </c>
      <c r="AB34" s="15">
        <f t="shared" si="2"/>
        <v>1200</v>
      </c>
    </row>
    <row r="35" spans="1:28" s="12" customFormat="1" ht="28.8" x14ac:dyDescent="0.3">
      <c r="A35" s="1">
        <v>34</v>
      </c>
      <c r="B35" s="1">
        <v>3</v>
      </c>
      <c r="C35" s="6" t="s">
        <v>44</v>
      </c>
      <c r="D35" s="1" t="str">
        <f>INDEX('Name Conversion Table'!$B$2:$B$31,MATCH('Measurement and Pricing Data'!C35,'Name Conversion Table'!$A$2:$A$31,0))</f>
        <v>Coast Live Oak</v>
      </c>
      <c r="E35" s="1" t="s">
        <v>4</v>
      </c>
      <c r="F35" s="39">
        <v>6</v>
      </c>
      <c r="G35" s="10">
        <v>1</v>
      </c>
      <c r="H35" s="4">
        <v>25</v>
      </c>
      <c r="I35" s="4" t="s">
        <v>33</v>
      </c>
      <c r="J35" s="4" t="s">
        <v>91</v>
      </c>
      <c r="K35" s="4" t="s">
        <v>33</v>
      </c>
      <c r="L35" s="4" t="s">
        <v>32</v>
      </c>
      <c r="M35" s="4" t="s">
        <v>95</v>
      </c>
      <c r="N35" s="4" t="s">
        <v>66</v>
      </c>
      <c r="O35" s="1" t="s">
        <v>177</v>
      </c>
      <c r="P35" s="9">
        <v>0.75</v>
      </c>
      <c r="Q35" s="30" t="s">
        <v>108</v>
      </c>
      <c r="R35" s="9">
        <v>1</v>
      </c>
      <c r="S35" s="30" t="s">
        <v>4</v>
      </c>
      <c r="T35" s="1" t="s">
        <v>4</v>
      </c>
      <c r="U35" s="1" t="s">
        <v>33</v>
      </c>
      <c r="V35" s="1" t="str">
        <f t="shared" si="0"/>
        <v>Y</v>
      </c>
      <c r="W35" s="1" t="s">
        <v>28</v>
      </c>
      <c r="X35" s="8">
        <f>IF(W35="TFT",INDEX('Unit Cost Source Data'!$L$2:$L$87,MATCH('Measurement and Pricing Data'!C35,'Unit Cost Source Data'!$A$2:$A$87,0)),IF(W35="Volume",INDEX('Unit Cost Source Data'!$M$2:$M$87,MATCH('Measurement and Pricing Data'!C35,'Unit Cost Source Data'!$A$2:$A$87,0)),IF(W35="Height",INDEX('Unit Cost Source Data'!$N$2:$N$87,MATCH('Measurement and Pricing Data'!C35,'Unit Cost Source Data'!$A$2:$A$87,0)),"n/a")))</f>
        <v>62.700681380483083</v>
      </c>
      <c r="Y35" s="27">
        <f>IF(W35="TFT",(F35/G35)^2*PI()/4*G35*X35,IF(W35="Volume",PI()*4/3*(H35/2)^2*H35/2*X35,IF(W35="DRT",INDEX('Unit Cost Source Data'!$K$2:$K$87,MATCH('Measurement and Pricing Data'!C35,'Unit Cost Source Data'!$A$2:$A$87,0)),IF(W35="CCT",(1.08)^E35*INDEX('Unit Cost Source Data'!$K$2:$K$87,MATCH('Measurement and Pricing Data'!C35,'Unit Cost Source Data'!$A$2:$A$87,0))*2.5,IF(W35="Height",X35*H35)))))</f>
        <v>1772.82</v>
      </c>
      <c r="Z35" s="27">
        <f>IF(W35="CCT","n/a",INDEX('Unit Cost Source Data'!$K$2:$K$87,MATCH('Measurement and Pricing Data'!C35,'Unit Cost Source Data'!$A$2:$A$87,0))*1.5)</f>
        <v>295.46999999999997</v>
      </c>
      <c r="AA35" s="15">
        <f t="shared" si="1"/>
        <v>1329.6149999999998</v>
      </c>
      <c r="AB35" s="15">
        <f t="shared" si="2"/>
        <v>1300</v>
      </c>
    </row>
    <row r="36" spans="1:28" s="12" customFormat="1" ht="28.8" x14ac:dyDescent="0.3">
      <c r="A36" s="1">
        <v>35</v>
      </c>
      <c r="B36" s="1">
        <v>1</v>
      </c>
      <c r="C36" s="6" t="s">
        <v>44</v>
      </c>
      <c r="D36" s="1" t="str">
        <f>INDEX('Name Conversion Table'!$B$2:$B$31,MATCH('Measurement and Pricing Data'!C36,'Name Conversion Table'!$A$2:$A$31,0))</f>
        <v>Coast Live Oak</v>
      </c>
      <c r="E36" s="1" t="s">
        <v>4</v>
      </c>
      <c r="F36" s="39">
        <v>16</v>
      </c>
      <c r="G36" s="10">
        <v>1</v>
      </c>
      <c r="H36" s="4">
        <v>35</v>
      </c>
      <c r="I36" s="4" t="s">
        <v>33</v>
      </c>
      <c r="J36" s="4" t="s">
        <v>91</v>
      </c>
      <c r="K36" s="4" t="s">
        <v>33</v>
      </c>
      <c r="L36" s="4" t="s">
        <v>32</v>
      </c>
      <c r="M36" s="4" t="s">
        <v>69</v>
      </c>
      <c r="N36" s="4" t="s">
        <v>66</v>
      </c>
      <c r="O36" s="1" t="s">
        <v>177</v>
      </c>
      <c r="P36" s="9">
        <v>0.6</v>
      </c>
      <c r="Q36" s="30" t="s">
        <v>72</v>
      </c>
      <c r="R36" s="9">
        <v>1</v>
      </c>
      <c r="S36" s="30" t="s">
        <v>4</v>
      </c>
      <c r="T36" s="1" t="s">
        <v>4</v>
      </c>
      <c r="U36" s="1" t="s">
        <v>33</v>
      </c>
      <c r="V36" s="1" t="str">
        <f t="shared" si="0"/>
        <v>Y</v>
      </c>
      <c r="W36" s="1" t="s">
        <v>28</v>
      </c>
      <c r="X36" s="8">
        <f>IF(W36="TFT",INDEX('Unit Cost Source Data'!$L$2:$L$87,MATCH('Measurement and Pricing Data'!C36,'Unit Cost Source Data'!$A$2:$A$87,0)),IF(W36="Volume",INDEX('Unit Cost Source Data'!$M$2:$M$87,MATCH('Measurement and Pricing Data'!C36,'Unit Cost Source Data'!$A$2:$A$87,0)),IF(W36="Height",INDEX('Unit Cost Source Data'!$N$2:$N$87,MATCH('Measurement and Pricing Data'!C36,'Unit Cost Source Data'!$A$2:$A$87,0)),"n/a")))</f>
        <v>62.700681380483083</v>
      </c>
      <c r="Y36" s="27">
        <f>IF(W36="TFT",(F36/G36)^2*PI()/4*G36*X36,IF(W36="Volume",PI()*4/3*(H36/2)^2*H36/2*X36,IF(W36="DRT",INDEX('Unit Cost Source Data'!$K$2:$K$87,MATCH('Measurement and Pricing Data'!C36,'Unit Cost Source Data'!$A$2:$A$87,0)),IF(W36="CCT",(1.08)^E36*INDEX('Unit Cost Source Data'!$K$2:$K$87,MATCH('Measurement and Pricing Data'!C36,'Unit Cost Source Data'!$A$2:$A$87,0))*2.5,IF(W36="Height",X36*H36)))))</f>
        <v>12606.72</v>
      </c>
      <c r="Z36" s="27">
        <f>IF(W36="CCT","n/a",INDEX('Unit Cost Source Data'!$K$2:$K$87,MATCH('Measurement and Pricing Data'!C36,'Unit Cost Source Data'!$A$2:$A$87,0))*1.5)</f>
        <v>295.46999999999997</v>
      </c>
      <c r="AA36" s="15">
        <f t="shared" si="1"/>
        <v>5042.6879999999992</v>
      </c>
      <c r="AB36" s="15">
        <f t="shared" si="2"/>
        <v>5000</v>
      </c>
    </row>
    <row r="37" spans="1:28" s="12" customFormat="1" ht="28.8" x14ac:dyDescent="0.3">
      <c r="A37" s="1">
        <v>36</v>
      </c>
      <c r="B37" s="1">
        <v>1</v>
      </c>
      <c r="C37" s="6" t="s">
        <v>44</v>
      </c>
      <c r="D37" s="1" t="str">
        <f>INDEX('Name Conversion Table'!$B$2:$B$31,MATCH('Measurement and Pricing Data'!C37,'Name Conversion Table'!$A$2:$A$31,0))</f>
        <v>Coast Live Oak</v>
      </c>
      <c r="E37" s="1" t="s">
        <v>4</v>
      </c>
      <c r="F37" s="39">
        <v>27</v>
      </c>
      <c r="G37" s="10">
        <v>4</v>
      </c>
      <c r="H37" s="4">
        <v>25</v>
      </c>
      <c r="I37" s="4" t="s">
        <v>33</v>
      </c>
      <c r="J37" s="4" t="s">
        <v>91</v>
      </c>
      <c r="K37" s="4" t="s">
        <v>33</v>
      </c>
      <c r="L37" s="4" t="s">
        <v>32</v>
      </c>
      <c r="M37" s="4" t="s">
        <v>95</v>
      </c>
      <c r="N37" s="4" t="s">
        <v>66</v>
      </c>
      <c r="O37" s="1" t="s">
        <v>177</v>
      </c>
      <c r="P37" s="9">
        <v>0.75</v>
      </c>
      <c r="Q37" s="30" t="s">
        <v>108</v>
      </c>
      <c r="R37" s="9">
        <v>1</v>
      </c>
      <c r="S37" s="30" t="s">
        <v>4</v>
      </c>
      <c r="T37" s="1" t="s">
        <v>4</v>
      </c>
      <c r="U37" s="1" t="s">
        <v>33</v>
      </c>
      <c r="V37" s="1" t="str">
        <f t="shared" si="0"/>
        <v>Y</v>
      </c>
      <c r="W37" s="1" t="s">
        <v>28</v>
      </c>
      <c r="X37" s="8">
        <f>IF(W37="TFT",INDEX('Unit Cost Source Data'!$L$2:$L$87,MATCH('Measurement and Pricing Data'!C37,'Unit Cost Source Data'!$A$2:$A$87,0)),IF(W37="Volume",INDEX('Unit Cost Source Data'!$M$2:$M$87,MATCH('Measurement and Pricing Data'!C37,'Unit Cost Source Data'!$A$2:$A$87,0)),IF(W37="Height",INDEX('Unit Cost Source Data'!$N$2:$N$87,MATCH('Measurement and Pricing Data'!C37,'Unit Cost Source Data'!$A$2:$A$87,0)),"n/a")))</f>
        <v>62.700681380483083</v>
      </c>
      <c r="Y37" s="27">
        <f>IF(W37="TFT",(F37/G37)^2*PI()/4*G37*X37,IF(W37="Volume",PI()*4/3*(H37/2)^2*H37/2*X37,IF(W37="DRT",INDEX('Unit Cost Source Data'!$K$2:$K$87,MATCH('Measurement and Pricing Data'!C37,'Unit Cost Source Data'!$A$2:$A$87,0)),IF(W37="CCT",(1.08)^E37*INDEX('Unit Cost Source Data'!$K$2:$K$87,MATCH('Measurement and Pricing Data'!C37,'Unit Cost Source Data'!$A$2:$A$87,0))*2.5,IF(W37="Height",X37*H37)))))</f>
        <v>8974.901249999999</v>
      </c>
      <c r="Z37" s="27">
        <f>IF(W37="CCT","n/a",INDEX('Unit Cost Source Data'!$K$2:$K$87,MATCH('Measurement and Pricing Data'!C37,'Unit Cost Source Data'!$A$2:$A$87,0))*1.5)</f>
        <v>295.46999999999997</v>
      </c>
      <c r="AA37" s="15">
        <f t="shared" si="1"/>
        <v>2243.7253124999988</v>
      </c>
      <c r="AB37" s="15">
        <f t="shared" si="2"/>
        <v>2200</v>
      </c>
    </row>
    <row r="38" spans="1:28" s="12" customFormat="1" ht="28.8" x14ac:dyDescent="0.3">
      <c r="A38" s="1">
        <v>37</v>
      </c>
      <c r="B38" s="1">
        <v>1</v>
      </c>
      <c r="C38" s="6" t="s">
        <v>44</v>
      </c>
      <c r="D38" s="1" t="str">
        <f>INDEX('Name Conversion Table'!$B$2:$B$31,MATCH('Measurement and Pricing Data'!C38,'Name Conversion Table'!$A$2:$A$31,0))</f>
        <v>Coast Live Oak</v>
      </c>
      <c r="E38" s="1" t="s">
        <v>4</v>
      </c>
      <c r="F38" s="39">
        <v>23</v>
      </c>
      <c r="G38" s="10">
        <v>2</v>
      </c>
      <c r="H38" s="4">
        <v>45</v>
      </c>
      <c r="I38" s="4" t="s">
        <v>33</v>
      </c>
      <c r="J38" s="4" t="s">
        <v>91</v>
      </c>
      <c r="K38" s="4" t="s">
        <v>33</v>
      </c>
      <c r="L38" s="4" t="s">
        <v>32</v>
      </c>
      <c r="M38" s="4" t="s">
        <v>63</v>
      </c>
      <c r="N38" s="4" t="s">
        <v>66</v>
      </c>
      <c r="O38" s="1" t="s">
        <v>177</v>
      </c>
      <c r="P38" s="9">
        <v>0.7</v>
      </c>
      <c r="Q38" s="30" t="s">
        <v>60</v>
      </c>
      <c r="R38" s="9">
        <v>1</v>
      </c>
      <c r="S38" s="30" t="s">
        <v>4</v>
      </c>
      <c r="T38" s="1" t="s">
        <v>4</v>
      </c>
      <c r="U38" s="1" t="s">
        <v>33</v>
      </c>
      <c r="V38" s="1" t="str">
        <f t="shared" si="0"/>
        <v>Y</v>
      </c>
      <c r="W38" s="1" t="s">
        <v>28</v>
      </c>
      <c r="X38" s="8">
        <f>IF(W38="TFT",INDEX('Unit Cost Source Data'!$L$2:$L$87,MATCH('Measurement and Pricing Data'!C38,'Unit Cost Source Data'!$A$2:$A$87,0)),IF(W38="Volume",INDEX('Unit Cost Source Data'!$M$2:$M$87,MATCH('Measurement and Pricing Data'!C38,'Unit Cost Source Data'!$A$2:$A$87,0)),IF(W38="Height",INDEX('Unit Cost Source Data'!$N$2:$N$87,MATCH('Measurement and Pricing Data'!C38,'Unit Cost Source Data'!$A$2:$A$87,0)),"n/a")))</f>
        <v>62.700681380483083</v>
      </c>
      <c r="Y38" s="27">
        <f>IF(W38="TFT",(F38/G38)^2*PI()/4*G38*X38,IF(W38="Volume",PI()*4/3*(H38/2)^2*H38/2*X38,IF(W38="DRT",INDEX('Unit Cost Source Data'!$K$2:$K$87,MATCH('Measurement and Pricing Data'!C38,'Unit Cost Source Data'!$A$2:$A$87,0)),IF(W38="CCT",(1.08)^E38*INDEX('Unit Cost Source Data'!$K$2:$K$87,MATCH('Measurement and Pricing Data'!C38,'Unit Cost Source Data'!$A$2:$A$87,0))*2.5,IF(W38="Height",X38*H38)))))</f>
        <v>13025.302499999998</v>
      </c>
      <c r="Z38" s="27">
        <f>IF(W38="CCT","n/a",INDEX('Unit Cost Source Data'!$K$2:$K$87,MATCH('Measurement and Pricing Data'!C38,'Unit Cost Source Data'!$A$2:$A$87,0))*1.5)</f>
        <v>295.46999999999997</v>
      </c>
      <c r="AA38" s="15">
        <f t="shared" si="1"/>
        <v>3907.5907499999994</v>
      </c>
      <c r="AB38" s="15">
        <f t="shared" si="2"/>
        <v>3900</v>
      </c>
    </row>
    <row r="39" spans="1:28" s="12" customFormat="1" ht="28.8" x14ac:dyDescent="0.3">
      <c r="A39" s="1">
        <v>38</v>
      </c>
      <c r="B39" s="1">
        <v>1</v>
      </c>
      <c r="C39" s="6" t="s">
        <v>44</v>
      </c>
      <c r="D39" s="1" t="str">
        <f>INDEX('Name Conversion Table'!$B$2:$B$31,MATCH('Measurement and Pricing Data'!C39,'Name Conversion Table'!$A$2:$A$31,0))</f>
        <v>Coast Live Oak</v>
      </c>
      <c r="E39" s="1" t="s">
        <v>4</v>
      </c>
      <c r="F39" s="39">
        <v>8</v>
      </c>
      <c r="G39" s="10">
        <v>1</v>
      </c>
      <c r="H39" s="4">
        <v>25</v>
      </c>
      <c r="I39" s="4" t="s">
        <v>33</v>
      </c>
      <c r="J39" s="4" t="s">
        <v>91</v>
      </c>
      <c r="K39" s="4" t="s">
        <v>33</v>
      </c>
      <c r="L39" s="4" t="s">
        <v>32</v>
      </c>
      <c r="M39" s="4" t="s">
        <v>63</v>
      </c>
      <c r="N39" s="4" t="s">
        <v>66</v>
      </c>
      <c r="O39" s="1" t="s">
        <v>177</v>
      </c>
      <c r="P39" s="9">
        <v>0.6</v>
      </c>
      <c r="Q39" s="30" t="s">
        <v>60</v>
      </c>
      <c r="R39" s="9">
        <v>0.8</v>
      </c>
      <c r="S39" s="30" t="s">
        <v>65</v>
      </c>
      <c r="T39" s="1" t="s">
        <v>4</v>
      </c>
      <c r="U39" s="1" t="s">
        <v>33</v>
      </c>
      <c r="V39" s="1" t="str">
        <f t="shared" si="0"/>
        <v>Y</v>
      </c>
      <c r="W39" s="1" t="s">
        <v>28</v>
      </c>
      <c r="X39" s="8">
        <f>IF(W39="TFT",INDEX('Unit Cost Source Data'!$L$2:$L$87,MATCH('Measurement and Pricing Data'!C39,'Unit Cost Source Data'!$A$2:$A$87,0)),IF(W39="Volume",INDEX('Unit Cost Source Data'!$M$2:$M$87,MATCH('Measurement and Pricing Data'!C39,'Unit Cost Source Data'!$A$2:$A$87,0)),IF(W39="Height",INDEX('Unit Cost Source Data'!$N$2:$N$87,MATCH('Measurement and Pricing Data'!C39,'Unit Cost Source Data'!$A$2:$A$87,0)),"n/a")))</f>
        <v>62.700681380483083</v>
      </c>
      <c r="Y39" s="27">
        <f>IF(W39="TFT",(F39/G39)^2*PI()/4*G39*X39,IF(W39="Volume",PI()*4/3*(H39/2)^2*H39/2*X39,IF(W39="DRT",INDEX('Unit Cost Source Data'!$K$2:$K$87,MATCH('Measurement and Pricing Data'!C39,'Unit Cost Source Data'!$A$2:$A$87,0)),IF(W39="CCT",(1.08)^E39*INDEX('Unit Cost Source Data'!$K$2:$K$87,MATCH('Measurement and Pricing Data'!C39,'Unit Cost Source Data'!$A$2:$A$87,0))*2.5,IF(W39="Height",X39*H39)))))</f>
        <v>3151.68</v>
      </c>
      <c r="Z39" s="27">
        <f>IF(W39="CCT","n/a",INDEX('Unit Cost Source Data'!$K$2:$K$87,MATCH('Measurement and Pricing Data'!C39,'Unit Cost Source Data'!$A$2:$A$87,0))*1.5)</f>
        <v>295.46999999999997</v>
      </c>
      <c r="AA39" s="15">
        <f t="shared" si="1"/>
        <v>630.33600000000024</v>
      </c>
      <c r="AB39" s="15">
        <f t="shared" si="2"/>
        <v>630</v>
      </c>
    </row>
    <row r="40" spans="1:28" s="12" customFormat="1" ht="28.8" x14ac:dyDescent="0.3">
      <c r="A40" s="1">
        <v>39</v>
      </c>
      <c r="B40" s="1">
        <v>1</v>
      </c>
      <c r="C40" s="6" t="s">
        <v>44</v>
      </c>
      <c r="D40" s="1" t="str">
        <f>INDEX('Name Conversion Table'!$B$2:$B$31,MATCH('Measurement and Pricing Data'!C40,'Name Conversion Table'!$A$2:$A$31,0))</f>
        <v>Coast Live Oak</v>
      </c>
      <c r="E40" s="1" t="s">
        <v>4</v>
      </c>
      <c r="F40" s="39">
        <v>20</v>
      </c>
      <c r="G40" s="10">
        <v>1</v>
      </c>
      <c r="H40" s="4">
        <v>70</v>
      </c>
      <c r="I40" s="4" t="s">
        <v>33</v>
      </c>
      <c r="J40" s="4" t="s">
        <v>91</v>
      </c>
      <c r="K40" s="4" t="s">
        <v>33</v>
      </c>
      <c r="L40" s="4" t="s">
        <v>32</v>
      </c>
      <c r="M40" s="4" t="s">
        <v>72</v>
      </c>
      <c r="N40" s="4" t="s">
        <v>66</v>
      </c>
      <c r="O40" s="1" t="s">
        <v>177</v>
      </c>
      <c r="P40" s="9">
        <v>0.8</v>
      </c>
      <c r="Q40" s="30" t="s">
        <v>110</v>
      </c>
      <c r="R40" s="9">
        <v>1</v>
      </c>
      <c r="S40" s="30" t="s">
        <v>4</v>
      </c>
      <c r="T40" s="1" t="s">
        <v>4</v>
      </c>
      <c r="U40" s="1" t="s">
        <v>33</v>
      </c>
      <c r="V40" s="1" t="str">
        <f t="shared" si="0"/>
        <v>Y</v>
      </c>
      <c r="W40" s="1" t="s">
        <v>28</v>
      </c>
      <c r="X40" s="8">
        <f>IF(W40="TFT",INDEX('Unit Cost Source Data'!$L$2:$L$87,MATCH('Measurement and Pricing Data'!C40,'Unit Cost Source Data'!$A$2:$A$87,0)),IF(W40="Volume",INDEX('Unit Cost Source Data'!$M$2:$M$87,MATCH('Measurement and Pricing Data'!C40,'Unit Cost Source Data'!$A$2:$A$87,0)),IF(W40="Height",INDEX('Unit Cost Source Data'!$N$2:$N$87,MATCH('Measurement and Pricing Data'!C40,'Unit Cost Source Data'!$A$2:$A$87,0)),"n/a")))</f>
        <v>62.700681380483083</v>
      </c>
      <c r="Y40" s="27">
        <f>IF(W40="TFT",(F40/G40)^2*PI()/4*G40*X40,IF(W40="Volume",PI()*4/3*(H40/2)^2*H40/2*X40,IF(W40="DRT",INDEX('Unit Cost Source Data'!$K$2:$K$87,MATCH('Measurement and Pricing Data'!C40,'Unit Cost Source Data'!$A$2:$A$87,0)),IF(W40="CCT",(1.08)^E40*INDEX('Unit Cost Source Data'!$K$2:$K$87,MATCH('Measurement and Pricing Data'!C40,'Unit Cost Source Data'!$A$2:$A$87,0))*2.5,IF(W40="Height",X40*H40)))))</f>
        <v>19698</v>
      </c>
      <c r="Z40" s="27">
        <f>IF(W40="CCT","n/a",INDEX('Unit Cost Source Data'!$K$2:$K$87,MATCH('Measurement and Pricing Data'!C40,'Unit Cost Source Data'!$A$2:$A$87,0))*1.5)</f>
        <v>295.46999999999997</v>
      </c>
      <c r="AA40" s="15">
        <f t="shared" si="1"/>
        <v>3939.6000000000004</v>
      </c>
      <c r="AB40" s="15">
        <f t="shared" si="2"/>
        <v>3900</v>
      </c>
    </row>
    <row r="41" spans="1:28" s="12" customFormat="1" ht="28.8" x14ac:dyDescent="0.3">
      <c r="A41" s="1">
        <v>40</v>
      </c>
      <c r="B41" s="1">
        <v>1</v>
      </c>
      <c r="C41" s="6" t="s">
        <v>44</v>
      </c>
      <c r="D41" s="1" t="str">
        <f>INDEX('Name Conversion Table'!$B$2:$B$31,MATCH('Measurement and Pricing Data'!C41,'Name Conversion Table'!$A$2:$A$31,0))</f>
        <v>Coast Live Oak</v>
      </c>
      <c r="E41" s="1" t="s">
        <v>4</v>
      </c>
      <c r="F41" s="39">
        <v>8</v>
      </c>
      <c r="G41" s="10">
        <v>1</v>
      </c>
      <c r="H41" s="4">
        <v>20</v>
      </c>
      <c r="I41" s="4" t="s">
        <v>33</v>
      </c>
      <c r="J41" s="4" t="s">
        <v>91</v>
      </c>
      <c r="K41" s="4" t="s">
        <v>33</v>
      </c>
      <c r="L41" s="4" t="s">
        <v>32</v>
      </c>
      <c r="M41" s="4" t="s">
        <v>63</v>
      </c>
      <c r="N41" s="4" t="s">
        <v>66</v>
      </c>
      <c r="O41" s="1" t="s">
        <v>177</v>
      </c>
      <c r="P41" s="9">
        <v>0.8</v>
      </c>
      <c r="Q41" s="30" t="s">
        <v>60</v>
      </c>
      <c r="R41" s="9">
        <v>1</v>
      </c>
      <c r="S41" s="30" t="s">
        <v>4</v>
      </c>
      <c r="T41" s="1" t="s">
        <v>4</v>
      </c>
      <c r="U41" s="1" t="s">
        <v>33</v>
      </c>
      <c r="V41" s="1" t="str">
        <f t="shared" si="0"/>
        <v>Y</v>
      </c>
      <c r="W41" s="1" t="s">
        <v>28</v>
      </c>
      <c r="X41" s="8">
        <f>IF(W41="TFT",INDEX('Unit Cost Source Data'!$L$2:$L$87,MATCH('Measurement and Pricing Data'!C41,'Unit Cost Source Data'!$A$2:$A$87,0)),IF(W41="Volume",INDEX('Unit Cost Source Data'!$M$2:$M$87,MATCH('Measurement and Pricing Data'!C41,'Unit Cost Source Data'!$A$2:$A$87,0)),IF(W41="Height",INDEX('Unit Cost Source Data'!$N$2:$N$87,MATCH('Measurement and Pricing Data'!C41,'Unit Cost Source Data'!$A$2:$A$87,0)),"n/a")))</f>
        <v>62.700681380483083</v>
      </c>
      <c r="Y41" s="27">
        <f>IF(W41="TFT",(F41/G41)^2*PI()/4*G41*X41,IF(W41="Volume",PI()*4/3*(H41/2)^2*H41/2*X41,IF(W41="DRT",INDEX('Unit Cost Source Data'!$K$2:$K$87,MATCH('Measurement and Pricing Data'!C41,'Unit Cost Source Data'!$A$2:$A$87,0)),IF(W41="CCT",(1.08)^E41*INDEX('Unit Cost Source Data'!$K$2:$K$87,MATCH('Measurement and Pricing Data'!C41,'Unit Cost Source Data'!$A$2:$A$87,0))*2.5,IF(W41="Height",X41*H41)))))</f>
        <v>3151.68</v>
      </c>
      <c r="Z41" s="27">
        <f>IF(W41="CCT","n/a",INDEX('Unit Cost Source Data'!$K$2:$K$87,MATCH('Measurement and Pricing Data'!C41,'Unit Cost Source Data'!$A$2:$A$87,0))*1.5)</f>
        <v>295.46999999999997</v>
      </c>
      <c r="AA41" s="15">
        <f t="shared" si="1"/>
        <v>630.33599999999979</v>
      </c>
      <c r="AB41" s="15">
        <f t="shared" si="2"/>
        <v>630</v>
      </c>
    </row>
    <row r="42" spans="1:28" s="12" customFormat="1" ht="28.8" x14ac:dyDescent="0.3">
      <c r="A42" s="1">
        <v>41</v>
      </c>
      <c r="B42" s="1">
        <v>1</v>
      </c>
      <c r="C42" s="6" t="s">
        <v>44</v>
      </c>
      <c r="D42" s="1" t="str">
        <f>INDEX('Name Conversion Table'!$B$2:$B$31,MATCH('Measurement and Pricing Data'!C42,'Name Conversion Table'!$A$2:$A$31,0))</f>
        <v>Coast Live Oak</v>
      </c>
      <c r="E42" s="1" t="s">
        <v>4</v>
      </c>
      <c r="F42" s="39">
        <v>20</v>
      </c>
      <c r="G42" s="10">
        <v>1</v>
      </c>
      <c r="H42" s="4">
        <v>45</v>
      </c>
      <c r="I42" s="4" t="s">
        <v>33</v>
      </c>
      <c r="J42" s="4" t="s">
        <v>91</v>
      </c>
      <c r="K42" s="4" t="s">
        <v>33</v>
      </c>
      <c r="L42" s="4" t="s">
        <v>32</v>
      </c>
      <c r="M42" s="4" t="s">
        <v>63</v>
      </c>
      <c r="N42" s="4" t="s">
        <v>66</v>
      </c>
      <c r="O42" s="1" t="s">
        <v>177</v>
      </c>
      <c r="P42" s="9">
        <v>0.8</v>
      </c>
      <c r="Q42" s="30" t="s">
        <v>60</v>
      </c>
      <c r="R42" s="9">
        <v>0.9</v>
      </c>
      <c r="S42" s="30" t="s">
        <v>137</v>
      </c>
      <c r="T42" s="1" t="s">
        <v>4</v>
      </c>
      <c r="U42" s="1" t="s">
        <v>33</v>
      </c>
      <c r="V42" s="1" t="str">
        <f t="shared" si="0"/>
        <v>Y</v>
      </c>
      <c r="W42" s="1" t="s">
        <v>28</v>
      </c>
      <c r="X42" s="8">
        <f>IF(W42="TFT",INDEX('Unit Cost Source Data'!$L$2:$L$87,MATCH('Measurement and Pricing Data'!C42,'Unit Cost Source Data'!$A$2:$A$87,0)),IF(W42="Volume",INDEX('Unit Cost Source Data'!$M$2:$M$87,MATCH('Measurement and Pricing Data'!C42,'Unit Cost Source Data'!$A$2:$A$87,0)),IF(W42="Height",INDEX('Unit Cost Source Data'!$N$2:$N$87,MATCH('Measurement and Pricing Data'!C42,'Unit Cost Source Data'!$A$2:$A$87,0)),"n/a")))</f>
        <v>62.700681380483083</v>
      </c>
      <c r="Y42" s="27">
        <f>IF(W42="TFT",(F42/G42)^2*PI()/4*G42*X42,IF(W42="Volume",PI()*4/3*(H42/2)^2*H42/2*X42,IF(W42="DRT",INDEX('Unit Cost Source Data'!$K$2:$K$87,MATCH('Measurement and Pricing Data'!C42,'Unit Cost Source Data'!$A$2:$A$87,0)),IF(W42="CCT",(1.08)^E42*INDEX('Unit Cost Source Data'!$K$2:$K$87,MATCH('Measurement and Pricing Data'!C42,'Unit Cost Source Data'!$A$2:$A$87,0))*2.5,IF(W42="Height",X42*H42)))))</f>
        <v>19698</v>
      </c>
      <c r="Z42" s="27">
        <f>IF(W42="CCT","n/a",INDEX('Unit Cost Source Data'!$K$2:$K$87,MATCH('Measurement and Pricing Data'!C42,'Unit Cost Source Data'!$A$2:$A$87,0))*1.5)</f>
        <v>295.46999999999997</v>
      </c>
      <c r="AA42" s="15">
        <f t="shared" si="1"/>
        <v>1969.8000000000011</v>
      </c>
      <c r="AB42" s="15">
        <f t="shared" si="2"/>
        <v>2000</v>
      </c>
    </row>
    <row r="43" spans="1:28" s="12" customFormat="1" ht="28.8" x14ac:dyDescent="0.3">
      <c r="A43" s="1">
        <v>42</v>
      </c>
      <c r="B43" s="1">
        <v>1</v>
      </c>
      <c r="C43" s="6" t="s">
        <v>44</v>
      </c>
      <c r="D43" s="1" t="str">
        <f>INDEX('Name Conversion Table'!$B$2:$B$31,MATCH('Measurement and Pricing Data'!C43,'Name Conversion Table'!$A$2:$A$31,0))</f>
        <v>Coast Live Oak</v>
      </c>
      <c r="E43" s="1" t="s">
        <v>4</v>
      </c>
      <c r="F43" s="39">
        <v>6</v>
      </c>
      <c r="G43" s="10">
        <v>2</v>
      </c>
      <c r="H43" s="4">
        <v>12</v>
      </c>
      <c r="I43" s="4" t="s">
        <v>33</v>
      </c>
      <c r="J43" s="4" t="s">
        <v>91</v>
      </c>
      <c r="K43" s="4" t="s">
        <v>33</v>
      </c>
      <c r="L43" s="4" t="s">
        <v>32</v>
      </c>
      <c r="M43" s="4" t="s">
        <v>14</v>
      </c>
      <c r="N43" s="4" t="s">
        <v>66</v>
      </c>
      <c r="O43" s="1" t="s">
        <v>177</v>
      </c>
      <c r="P43" s="9">
        <v>0</v>
      </c>
      <c r="Q43" s="30" t="s">
        <v>55</v>
      </c>
      <c r="R43" s="9">
        <v>1</v>
      </c>
      <c r="S43" s="30" t="s">
        <v>4</v>
      </c>
      <c r="T43" s="1" t="s">
        <v>4</v>
      </c>
      <c r="U43" s="1" t="s">
        <v>33</v>
      </c>
      <c r="V43" s="1" t="str">
        <f t="shared" si="0"/>
        <v>N</v>
      </c>
      <c r="W43" s="1" t="s">
        <v>28</v>
      </c>
      <c r="X43" s="8">
        <f>IF(W43="TFT",INDEX('Unit Cost Source Data'!$L$2:$L$87,MATCH('Measurement and Pricing Data'!C43,'Unit Cost Source Data'!$A$2:$A$87,0)),IF(W43="Volume",INDEX('Unit Cost Source Data'!$M$2:$M$87,MATCH('Measurement and Pricing Data'!C43,'Unit Cost Source Data'!$A$2:$A$87,0)),IF(W43="Height",INDEX('Unit Cost Source Data'!$N$2:$N$87,MATCH('Measurement and Pricing Data'!C43,'Unit Cost Source Data'!$A$2:$A$87,0)),"n/a")))</f>
        <v>62.700681380483083</v>
      </c>
      <c r="Y43" s="27">
        <f>IF(W43="TFT",(F43/G43)^2*PI()/4*G43*X43,IF(W43="Volume",PI()*4/3*(H43/2)^2*H43/2*X43,IF(W43="DRT",INDEX('Unit Cost Source Data'!$K$2:$K$87,MATCH('Measurement and Pricing Data'!C43,'Unit Cost Source Data'!$A$2:$A$87,0)),IF(W43="CCT",(1.08)^E43*INDEX('Unit Cost Source Data'!$K$2:$K$87,MATCH('Measurement and Pricing Data'!C43,'Unit Cost Source Data'!$A$2:$A$87,0))*2.5,IF(W43="Height",X43*H43)))))</f>
        <v>886.41</v>
      </c>
      <c r="Z43" s="27">
        <f>IF(W43="CCT","n/a",INDEX('Unit Cost Source Data'!$K$2:$K$87,MATCH('Measurement and Pricing Data'!C43,'Unit Cost Source Data'!$A$2:$A$87,0))*1.5)</f>
        <v>295.46999999999997</v>
      </c>
      <c r="AA43" s="15">
        <f t="shared" si="1"/>
        <v>1181.8799999999999</v>
      </c>
      <c r="AB43" s="15">
        <f t="shared" si="2"/>
        <v>1200</v>
      </c>
    </row>
    <row r="44" spans="1:28" s="12" customFormat="1" ht="28.8" x14ac:dyDescent="0.3">
      <c r="A44" s="1">
        <v>43</v>
      </c>
      <c r="B44" s="1">
        <v>1</v>
      </c>
      <c r="C44" s="6" t="s">
        <v>44</v>
      </c>
      <c r="D44" s="1" t="str">
        <f>INDEX('Name Conversion Table'!$B$2:$B$31,MATCH('Measurement and Pricing Data'!C44,'Name Conversion Table'!$A$2:$A$31,0))</f>
        <v>Coast Live Oak</v>
      </c>
      <c r="E44" s="1" t="s">
        <v>4</v>
      </c>
      <c r="F44" s="39">
        <v>12</v>
      </c>
      <c r="G44" s="10">
        <v>1</v>
      </c>
      <c r="H44" s="4">
        <v>30</v>
      </c>
      <c r="I44" s="4" t="s">
        <v>33</v>
      </c>
      <c r="J44" s="4" t="s">
        <v>91</v>
      </c>
      <c r="K44" s="4" t="s">
        <v>33</v>
      </c>
      <c r="L44" s="4" t="s">
        <v>32</v>
      </c>
      <c r="M44" s="4" t="s">
        <v>63</v>
      </c>
      <c r="N44" s="4" t="s">
        <v>66</v>
      </c>
      <c r="O44" s="1" t="s">
        <v>177</v>
      </c>
      <c r="P44" s="9">
        <v>0.75</v>
      </c>
      <c r="Q44" s="30" t="s">
        <v>60</v>
      </c>
      <c r="R44" s="9">
        <v>1</v>
      </c>
      <c r="S44" s="30" t="s">
        <v>4</v>
      </c>
      <c r="T44" s="1" t="s">
        <v>4</v>
      </c>
      <c r="U44" s="1" t="s">
        <v>33</v>
      </c>
      <c r="V44" s="1" t="str">
        <f t="shared" si="0"/>
        <v>Y</v>
      </c>
      <c r="W44" s="1" t="s">
        <v>28</v>
      </c>
      <c r="X44" s="8">
        <f>IF(W44="TFT",INDEX('Unit Cost Source Data'!$L$2:$L$87,MATCH('Measurement and Pricing Data'!C44,'Unit Cost Source Data'!$A$2:$A$87,0)),IF(W44="Volume",INDEX('Unit Cost Source Data'!$M$2:$M$87,MATCH('Measurement and Pricing Data'!C44,'Unit Cost Source Data'!$A$2:$A$87,0)),IF(W44="Height",INDEX('Unit Cost Source Data'!$N$2:$N$87,MATCH('Measurement and Pricing Data'!C44,'Unit Cost Source Data'!$A$2:$A$87,0)),"n/a")))</f>
        <v>62.700681380483083</v>
      </c>
      <c r="Y44" s="27">
        <f>IF(W44="TFT",(F44/G44)^2*PI()/4*G44*X44,IF(W44="Volume",PI()*4/3*(H44/2)^2*H44/2*X44,IF(W44="DRT",INDEX('Unit Cost Source Data'!$K$2:$K$87,MATCH('Measurement and Pricing Data'!C44,'Unit Cost Source Data'!$A$2:$A$87,0)),IF(W44="CCT",(1.08)^E44*INDEX('Unit Cost Source Data'!$K$2:$K$87,MATCH('Measurement and Pricing Data'!C44,'Unit Cost Source Data'!$A$2:$A$87,0))*2.5,IF(W44="Height",X44*H44)))))</f>
        <v>7091.28</v>
      </c>
      <c r="Z44" s="27">
        <f>IF(W44="CCT","n/a",INDEX('Unit Cost Source Data'!$K$2:$K$87,MATCH('Measurement and Pricing Data'!C44,'Unit Cost Source Data'!$A$2:$A$87,0))*1.5)</f>
        <v>295.46999999999997</v>
      </c>
      <c r="AA44" s="15">
        <f t="shared" si="1"/>
        <v>1772.8199999999997</v>
      </c>
      <c r="AB44" s="15">
        <f t="shared" si="2"/>
        <v>1800</v>
      </c>
    </row>
    <row r="45" spans="1:28" s="12" customFormat="1" ht="28.8" x14ac:dyDescent="0.3">
      <c r="A45" s="1">
        <v>44</v>
      </c>
      <c r="B45" s="1">
        <v>1</v>
      </c>
      <c r="C45" s="6" t="s">
        <v>44</v>
      </c>
      <c r="D45" s="1" t="str">
        <f>INDEX('Name Conversion Table'!$B$2:$B$31,MATCH('Measurement and Pricing Data'!C45,'Name Conversion Table'!$A$2:$A$31,0))</f>
        <v>Coast Live Oak</v>
      </c>
      <c r="E45" s="1" t="s">
        <v>4</v>
      </c>
      <c r="F45" s="39">
        <v>12</v>
      </c>
      <c r="G45" s="10">
        <v>1</v>
      </c>
      <c r="H45" s="4">
        <v>30</v>
      </c>
      <c r="I45" s="4" t="s">
        <v>33</v>
      </c>
      <c r="J45" s="4" t="s">
        <v>91</v>
      </c>
      <c r="K45" s="4" t="s">
        <v>33</v>
      </c>
      <c r="L45" s="4" t="s">
        <v>32</v>
      </c>
      <c r="M45" s="4" t="s">
        <v>95</v>
      </c>
      <c r="N45" s="4" t="s">
        <v>66</v>
      </c>
      <c r="O45" s="1" t="s">
        <v>177</v>
      </c>
      <c r="P45" s="9">
        <v>0.8</v>
      </c>
      <c r="Q45" s="30" t="s">
        <v>108</v>
      </c>
      <c r="R45" s="9">
        <v>1</v>
      </c>
      <c r="S45" s="30" t="s">
        <v>4</v>
      </c>
      <c r="T45" s="1" t="s">
        <v>4</v>
      </c>
      <c r="U45" s="1" t="s">
        <v>33</v>
      </c>
      <c r="V45" s="1" t="str">
        <f t="shared" si="0"/>
        <v>Y</v>
      </c>
      <c r="W45" s="1" t="s">
        <v>28</v>
      </c>
      <c r="X45" s="8">
        <f>IF(W45="TFT",INDEX('Unit Cost Source Data'!$L$2:$L$87,MATCH('Measurement and Pricing Data'!C45,'Unit Cost Source Data'!$A$2:$A$87,0)),IF(W45="Volume",INDEX('Unit Cost Source Data'!$M$2:$M$87,MATCH('Measurement and Pricing Data'!C45,'Unit Cost Source Data'!$A$2:$A$87,0)),IF(W45="Height",INDEX('Unit Cost Source Data'!$N$2:$N$87,MATCH('Measurement and Pricing Data'!C45,'Unit Cost Source Data'!$A$2:$A$87,0)),"n/a")))</f>
        <v>62.700681380483083</v>
      </c>
      <c r="Y45" s="27">
        <f>IF(W45="TFT",(F45/G45)^2*PI()/4*G45*X45,IF(W45="Volume",PI()*4/3*(H45/2)^2*H45/2*X45,IF(W45="DRT",INDEX('Unit Cost Source Data'!$K$2:$K$87,MATCH('Measurement and Pricing Data'!C45,'Unit Cost Source Data'!$A$2:$A$87,0)),IF(W45="CCT",(1.08)^E45*INDEX('Unit Cost Source Data'!$K$2:$K$87,MATCH('Measurement and Pricing Data'!C45,'Unit Cost Source Data'!$A$2:$A$87,0))*2.5,IF(W45="Height",X45*H45)))))</f>
        <v>7091.28</v>
      </c>
      <c r="Z45" s="27">
        <f>IF(W45="CCT","n/a",INDEX('Unit Cost Source Data'!$K$2:$K$87,MATCH('Measurement and Pricing Data'!C45,'Unit Cost Source Data'!$A$2:$A$87,0))*1.5)</f>
        <v>295.46999999999997</v>
      </c>
      <c r="AA45" s="15">
        <f t="shared" si="1"/>
        <v>1418.2559999999994</v>
      </c>
      <c r="AB45" s="15">
        <f t="shared" si="2"/>
        <v>1400</v>
      </c>
    </row>
    <row r="46" spans="1:28" s="12" customFormat="1" ht="28.8" x14ac:dyDescent="0.3">
      <c r="A46" s="1">
        <v>45</v>
      </c>
      <c r="B46" s="1">
        <v>1</v>
      </c>
      <c r="C46" s="6" t="s">
        <v>44</v>
      </c>
      <c r="D46" s="1" t="str">
        <f>INDEX('Name Conversion Table'!$B$2:$B$31,MATCH('Measurement and Pricing Data'!C46,'Name Conversion Table'!$A$2:$A$31,0))</f>
        <v>Coast Live Oak</v>
      </c>
      <c r="E46" s="1" t="s">
        <v>4</v>
      </c>
      <c r="F46" s="39">
        <v>23</v>
      </c>
      <c r="G46" s="10">
        <v>1</v>
      </c>
      <c r="H46" s="4">
        <v>50</v>
      </c>
      <c r="I46" s="4" t="s">
        <v>33</v>
      </c>
      <c r="J46" s="4" t="s">
        <v>91</v>
      </c>
      <c r="K46" s="4" t="s">
        <v>33</v>
      </c>
      <c r="L46" s="4" t="s">
        <v>32</v>
      </c>
      <c r="M46" s="4" t="s">
        <v>63</v>
      </c>
      <c r="N46" s="4" t="s">
        <v>66</v>
      </c>
      <c r="O46" s="1" t="s">
        <v>177</v>
      </c>
      <c r="P46" s="9">
        <v>0.7</v>
      </c>
      <c r="Q46" s="30" t="s">
        <v>60</v>
      </c>
      <c r="R46" s="9">
        <v>0.9</v>
      </c>
      <c r="S46" s="30" t="s">
        <v>138</v>
      </c>
      <c r="T46" s="1" t="s">
        <v>4</v>
      </c>
      <c r="U46" s="1" t="s">
        <v>33</v>
      </c>
      <c r="V46" s="1" t="str">
        <f t="shared" si="0"/>
        <v>Y</v>
      </c>
      <c r="W46" s="1" t="s">
        <v>28</v>
      </c>
      <c r="X46" s="8">
        <f>IF(W46="TFT",INDEX('Unit Cost Source Data'!$L$2:$L$87,MATCH('Measurement and Pricing Data'!C46,'Unit Cost Source Data'!$A$2:$A$87,0)),IF(W46="Volume",INDEX('Unit Cost Source Data'!$M$2:$M$87,MATCH('Measurement and Pricing Data'!C46,'Unit Cost Source Data'!$A$2:$A$87,0)),IF(W46="Height",INDEX('Unit Cost Source Data'!$N$2:$N$87,MATCH('Measurement and Pricing Data'!C46,'Unit Cost Source Data'!$A$2:$A$87,0)),"n/a")))</f>
        <v>62.700681380483083</v>
      </c>
      <c r="Y46" s="27">
        <f>IF(W46="TFT",(F46/G46)^2*PI()/4*G46*X46,IF(W46="Volume",PI()*4/3*(H46/2)^2*H46/2*X46,IF(W46="DRT",INDEX('Unit Cost Source Data'!$K$2:$K$87,MATCH('Measurement and Pricing Data'!C46,'Unit Cost Source Data'!$A$2:$A$87,0)),IF(W46="CCT",(1.08)^E46*INDEX('Unit Cost Source Data'!$K$2:$K$87,MATCH('Measurement and Pricing Data'!C46,'Unit Cost Source Data'!$A$2:$A$87,0))*2.5,IF(W46="Height",X46*H46)))))</f>
        <v>26050.604999999996</v>
      </c>
      <c r="Z46" s="27">
        <f>IF(W46="CCT","n/a",INDEX('Unit Cost Source Data'!$K$2:$K$87,MATCH('Measurement and Pricing Data'!C46,'Unit Cost Source Data'!$A$2:$A$87,0))*1.5)</f>
        <v>295.46999999999997</v>
      </c>
      <c r="AA46" s="15">
        <f t="shared" si="1"/>
        <v>5210.1209999999992</v>
      </c>
      <c r="AB46" s="15">
        <f t="shared" si="2"/>
        <v>5200</v>
      </c>
    </row>
    <row r="47" spans="1:28" s="12" customFormat="1" ht="28.8" x14ac:dyDescent="0.3">
      <c r="A47" s="1">
        <v>46</v>
      </c>
      <c r="B47" s="1">
        <v>4</v>
      </c>
      <c r="C47" s="6" t="s">
        <v>44</v>
      </c>
      <c r="D47" s="1" t="str">
        <f>INDEX('Name Conversion Table'!$B$2:$B$31,MATCH('Measurement and Pricing Data'!C47,'Name Conversion Table'!$A$2:$A$31,0))</f>
        <v>Coast Live Oak</v>
      </c>
      <c r="E47" s="1" t="s">
        <v>4</v>
      </c>
      <c r="F47" s="39">
        <v>6</v>
      </c>
      <c r="G47" s="10">
        <v>1</v>
      </c>
      <c r="H47" s="4">
        <v>20</v>
      </c>
      <c r="I47" s="4" t="s">
        <v>33</v>
      </c>
      <c r="J47" s="4" t="s">
        <v>91</v>
      </c>
      <c r="K47" s="4" t="s">
        <v>33</v>
      </c>
      <c r="L47" s="4" t="s">
        <v>32</v>
      </c>
      <c r="M47" s="4" t="s">
        <v>63</v>
      </c>
      <c r="N47" s="4" t="s">
        <v>66</v>
      </c>
      <c r="O47" s="1" t="s">
        <v>177</v>
      </c>
      <c r="P47" s="9">
        <v>0.8</v>
      </c>
      <c r="Q47" s="30" t="s">
        <v>60</v>
      </c>
      <c r="R47" s="9">
        <v>1</v>
      </c>
      <c r="S47" s="30" t="s">
        <v>4</v>
      </c>
      <c r="T47" s="1" t="s">
        <v>4</v>
      </c>
      <c r="U47" s="1" t="s">
        <v>33</v>
      </c>
      <c r="V47" s="1" t="str">
        <f t="shared" si="0"/>
        <v>Y</v>
      </c>
      <c r="W47" s="1" t="s">
        <v>28</v>
      </c>
      <c r="X47" s="8">
        <f>IF(W47="TFT",INDEX('Unit Cost Source Data'!$L$2:$L$87,MATCH('Measurement and Pricing Data'!C47,'Unit Cost Source Data'!$A$2:$A$87,0)),IF(W47="Volume",INDEX('Unit Cost Source Data'!$M$2:$M$87,MATCH('Measurement and Pricing Data'!C47,'Unit Cost Source Data'!$A$2:$A$87,0)),IF(W47="Height",INDEX('Unit Cost Source Data'!$N$2:$N$87,MATCH('Measurement and Pricing Data'!C47,'Unit Cost Source Data'!$A$2:$A$87,0)),"n/a")))</f>
        <v>62.700681380483083</v>
      </c>
      <c r="Y47" s="27">
        <f>IF(W47="TFT",(F47/G47)^2*PI()/4*G47*X47,IF(W47="Volume",PI()*4/3*(H47/2)^2*H47/2*X47,IF(W47="DRT",INDEX('Unit Cost Source Data'!$K$2:$K$87,MATCH('Measurement and Pricing Data'!C47,'Unit Cost Source Data'!$A$2:$A$87,0)),IF(W47="CCT",(1.08)^E47*INDEX('Unit Cost Source Data'!$K$2:$K$87,MATCH('Measurement and Pricing Data'!C47,'Unit Cost Source Data'!$A$2:$A$87,0))*2.5,IF(W47="Height",X47*H47)))))</f>
        <v>1772.82</v>
      </c>
      <c r="Z47" s="27">
        <f>IF(W47="CCT","n/a",INDEX('Unit Cost Source Data'!$K$2:$K$87,MATCH('Measurement and Pricing Data'!C47,'Unit Cost Source Data'!$A$2:$A$87,0))*1.5)</f>
        <v>295.46999999999997</v>
      </c>
      <c r="AA47" s="15">
        <f t="shared" si="1"/>
        <v>1418.2559999999994</v>
      </c>
      <c r="AB47" s="15">
        <f t="shared" si="2"/>
        <v>1400</v>
      </c>
    </row>
    <row r="48" spans="1:28" s="12" customFormat="1" ht="28.8" x14ac:dyDescent="0.3">
      <c r="A48" s="1">
        <v>47</v>
      </c>
      <c r="B48" s="1">
        <v>2</v>
      </c>
      <c r="C48" s="6" t="s">
        <v>44</v>
      </c>
      <c r="D48" s="1" t="str">
        <f>INDEX('Name Conversion Table'!$B$2:$B$31,MATCH('Measurement and Pricing Data'!C48,'Name Conversion Table'!$A$2:$A$31,0))</f>
        <v>Coast Live Oak</v>
      </c>
      <c r="E48" s="1" t="s">
        <v>4</v>
      </c>
      <c r="F48" s="39">
        <v>16</v>
      </c>
      <c r="G48" s="10">
        <v>2</v>
      </c>
      <c r="H48" s="4">
        <v>25</v>
      </c>
      <c r="I48" s="4" t="s">
        <v>33</v>
      </c>
      <c r="J48" s="4" t="s">
        <v>91</v>
      </c>
      <c r="K48" s="4" t="s">
        <v>33</v>
      </c>
      <c r="L48" s="4" t="s">
        <v>32</v>
      </c>
      <c r="M48" s="4" t="s">
        <v>72</v>
      </c>
      <c r="N48" s="4" t="s">
        <v>66</v>
      </c>
      <c r="O48" s="1" t="s">
        <v>177</v>
      </c>
      <c r="P48" s="9">
        <v>0.8</v>
      </c>
      <c r="Q48" s="30" t="s">
        <v>72</v>
      </c>
      <c r="R48" s="9">
        <v>1</v>
      </c>
      <c r="S48" s="30" t="s">
        <v>4</v>
      </c>
      <c r="T48" s="1" t="s">
        <v>4</v>
      </c>
      <c r="U48" s="1" t="s">
        <v>33</v>
      </c>
      <c r="V48" s="1" t="str">
        <f t="shared" si="0"/>
        <v>Y</v>
      </c>
      <c r="W48" s="1" t="s">
        <v>28</v>
      </c>
      <c r="X48" s="8">
        <f>IF(W48="TFT",INDEX('Unit Cost Source Data'!$L$2:$L$87,MATCH('Measurement and Pricing Data'!C48,'Unit Cost Source Data'!$A$2:$A$87,0)),IF(W48="Volume",INDEX('Unit Cost Source Data'!$M$2:$M$87,MATCH('Measurement and Pricing Data'!C48,'Unit Cost Source Data'!$A$2:$A$87,0)),IF(W48="Height",INDEX('Unit Cost Source Data'!$N$2:$N$87,MATCH('Measurement and Pricing Data'!C48,'Unit Cost Source Data'!$A$2:$A$87,0)),"n/a")))</f>
        <v>62.700681380483083</v>
      </c>
      <c r="Y48" s="27">
        <f>IF(W48="TFT",(F48/G48)^2*PI()/4*G48*X48,IF(W48="Volume",PI()*4/3*(H48/2)^2*H48/2*X48,IF(W48="DRT",INDEX('Unit Cost Source Data'!$K$2:$K$87,MATCH('Measurement and Pricing Data'!C48,'Unit Cost Source Data'!$A$2:$A$87,0)),IF(W48="CCT",(1.08)^E48*INDEX('Unit Cost Source Data'!$K$2:$K$87,MATCH('Measurement and Pricing Data'!C48,'Unit Cost Source Data'!$A$2:$A$87,0))*2.5,IF(W48="Height",X48*H48)))))</f>
        <v>6303.36</v>
      </c>
      <c r="Z48" s="27">
        <f>IF(W48="CCT","n/a",INDEX('Unit Cost Source Data'!$K$2:$K$87,MATCH('Measurement and Pricing Data'!C48,'Unit Cost Source Data'!$A$2:$A$87,0))*1.5)</f>
        <v>295.46999999999997</v>
      </c>
      <c r="AA48" s="15">
        <f t="shared" si="1"/>
        <v>2521.3439999999991</v>
      </c>
      <c r="AB48" s="15">
        <f t="shared" si="2"/>
        <v>2500</v>
      </c>
    </row>
    <row r="49" spans="1:34" s="12" customFormat="1" ht="28.8" x14ac:dyDescent="0.3">
      <c r="A49" s="1">
        <v>48</v>
      </c>
      <c r="B49" s="1">
        <v>2</v>
      </c>
      <c r="C49" s="6" t="s">
        <v>44</v>
      </c>
      <c r="D49" s="1" t="str">
        <f>INDEX('Name Conversion Table'!$B$2:$B$31,MATCH('Measurement and Pricing Data'!C49,'Name Conversion Table'!$A$2:$A$31,0))</f>
        <v>Coast Live Oak</v>
      </c>
      <c r="E49" s="1" t="s">
        <v>4</v>
      </c>
      <c r="F49" s="39">
        <v>5</v>
      </c>
      <c r="G49" s="10">
        <v>1</v>
      </c>
      <c r="H49" s="4">
        <v>18</v>
      </c>
      <c r="I49" s="4" t="s">
        <v>33</v>
      </c>
      <c r="J49" s="4" t="s">
        <v>91</v>
      </c>
      <c r="K49" s="4" t="s">
        <v>33</v>
      </c>
      <c r="L49" s="4" t="s">
        <v>32</v>
      </c>
      <c r="M49" s="4" t="s">
        <v>63</v>
      </c>
      <c r="N49" s="4" t="s">
        <v>66</v>
      </c>
      <c r="O49" s="1" t="s">
        <v>177</v>
      </c>
      <c r="P49" s="9">
        <v>0.3</v>
      </c>
      <c r="Q49" s="30" t="s">
        <v>60</v>
      </c>
      <c r="R49" s="9">
        <v>1</v>
      </c>
      <c r="S49" s="30" t="s">
        <v>4</v>
      </c>
      <c r="T49" s="1" t="s">
        <v>4</v>
      </c>
      <c r="U49" s="1" t="s">
        <v>33</v>
      </c>
      <c r="V49" s="1" t="str">
        <f t="shared" si="0"/>
        <v>Y</v>
      </c>
      <c r="W49" s="1" t="s">
        <v>28</v>
      </c>
      <c r="X49" s="8">
        <f>IF(W49="TFT",INDEX('Unit Cost Source Data'!$L$2:$L$87,MATCH('Measurement and Pricing Data'!C49,'Unit Cost Source Data'!$A$2:$A$87,0)),IF(W49="Volume",INDEX('Unit Cost Source Data'!$M$2:$M$87,MATCH('Measurement and Pricing Data'!C49,'Unit Cost Source Data'!$A$2:$A$87,0)),IF(W49="Height",INDEX('Unit Cost Source Data'!$N$2:$N$87,MATCH('Measurement and Pricing Data'!C49,'Unit Cost Source Data'!$A$2:$A$87,0)),"n/a")))</f>
        <v>62.700681380483083</v>
      </c>
      <c r="Y49" s="27">
        <f>IF(W49="TFT",(F49/G49)^2*PI()/4*G49*X49,IF(W49="Volume",PI()*4/3*(H49/2)^2*H49/2*X49,IF(W49="DRT",INDEX('Unit Cost Source Data'!$K$2:$K$87,MATCH('Measurement and Pricing Data'!C49,'Unit Cost Source Data'!$A$2:$A$87,0)),IF(W49="CCT",(1.08)^E49*INDEX('Unit Cost Source Data'!$K$2:$K$87,MATCH('Measurement and Pricing Data'!C49,'Unit Cost Source Data'!$A$2:$A$87,0))*2.5,IF(W49="Height",X49*H49)))))</f>
        <v>1231.125</v>
      </c>
      <c r="Z49" s="27">
        <f>IF(W49="CCT","n/a",INDEX('Unit Cost Source Data'!$K$2:$K$87,MATCH('Measurement and Pricing Data'!C49,'Unit Cost Source Data'!$A$2:$A$87,0))*1.5)</f>
        <v>295.46999999999997</v>
      </c>
      <c r="AA49" s="15">
        <f t="shared" si="1"/>
        <v>1723.5750000000003</v>
      </c>
      <c r="AB49" s="15">
        <f t="shared" si="2"/>
        <v>1700</v>
      </c>
    </row>
    <row r="50" spans="1:34" s="12" customFormat="1" ht="28.8" x14ac:dyDescent="0.3">
      <c r="A50" s="1">
        <v>49</v>
      </c>
      <c r="B50" s="1">
        <v>2</v>
      </c>
      <c r="C50" s="6" t="s">
        <v>44</v>
      </c>
      <c r="D50" s="1" t="str">
        <f>INDEX('Name Conversion Table'!$B$2:$B$31,MATCH('Measurement and Pricing Data'!C50,'Name Conversion Table'!$A$2:$A$31,0))</f>
        <v>Coast Live Oak</v>
      </c>
      <c r="E50" s="1" t="s">
        <v>4</v>
      </c>
      <c r="F50" s="39">
        <v>11</v>
      </c>
      <c r="G50" s="10">
        <v>1</v>
      </c>
      <c r="H50" s="4">
        <v>30</v>
      </c>
      <c r="I50" s="4" t="s">
        <v>33</v>
      </c>
      <c r="J50" s="4" t="s">
        <v>91</v>
      </c>
      <c r="K50" s="4" t="s">
        <v>33</v>
      </c>
      <c r="L50" s="4" t="s">
        <v>32</v>
      </c>
      <c r="M50" s="4" t="s">
        <v>72</v>
      </c>
      <c r="N50" s="4" t="s">
        <v>66</v>
      </c>
      <c r="O50" s="1" t="s">
        <v>177</v>
      </c>
      <c r="P50" s="9">
        <v>0.7</v>
      </c>
      <c r="Q50" s="30" t="s">
        <v>72</v>
      </c>
      <c r="R50" s="9">
        <v>1</v>
      </c>
      <c r="S50" s="30" t="s">
        <v>4</v>
      </c>
      <c r="T50" s="1" t="s">
        <v>4</v>
      </c>
      <c r="U50" s="1" t="s">
        <v>33</v>
      </c>
      <c r="V50" s="1" t="str">
        <f t="shared" si="0"/>
        <v>Y</v>
      </c>
      <c r="W50" s="1" t="s">
        <v>28</v>
      </c>
      <c r="X50" s="8">
        <f>IF(W50="TFT",INDEX('Unit Cost Source Data'!$L$2:$L$87,MATCH('Measurement and Pricing Data'!C50,'Unit Cost Source Data'!$A$2:$A$87,0)),IF(W50="Volume",INDEX('Unit Cost Source Data'!$M$2:$M$87,MATCH('Measurement and Pricing Data'!C50,'Unit Cost Source Data'!$A$2:$A$87,0)),IF(W50="Height",INDEX('Unit Cost Source Data'!$N$2:$N$87,MATCH('Measurement and Pricing Data'!C50,'Unit Cost Source Data'!$A$2:$A$87,0)),"n/a")))</f>
        <v>62.700681380483083</v>
      </c>
      <c r="Y50" s="27">
        <f>IF(W50="TFT",(F50/G50)^2*PI()/4*G50*X50,IF(W50="Volume",PI()*4/3*(H50/2)^2*H50/2*X50,IF(W50="DRT",INDEX('Unit Cost Source Data'!$K$2:$K$87,MATCH('Measurement and Pricing Data'!C50,'Unit Cost Source Data'!$A$2:$A$87,0)),IF(W50="CCT",(1.08)^E50*INDEX('Unit Cost Source Data'!$K$2:$K$87,MATCH('Measurement and Pricing Data'!C50,'Unit Cost Source Data'!$A$2:$A$87,0))*2.5,IF(W50="Height",X50*H50)))))</f>
        <v>5958.6449999999995</v>
      </c>
      <c r="Z50" s="27">
        <f>IF(W50="CCT","n/a",INDEX('Unit Cost Source Data'!$K$2:$K$87,MATCH('Measurement and Pricing Data'!C50,'Unit Cost Source Data'!$A$2:$A$87,0))*1.5)</f>
        <v>295.46999999999997</v>
      </c>
      <c r="AA50" s="15">
        <f t="shared" si="1"/>
        <v>3575.1869999999999</v>
      </c>
      <c r="AB50" s="15">
        <f t="shared" si="2"/>
        <v>3600</v>
      </c>
    </row>
    <row r="51" spans="1:34" s="12" customFormat="1" ht="28.8" x14ac:dyDescent="0.3">
      <c r="A51" s="1">
        <v>50</v>
      </c>
      <c r="B51" s="1">
        <v>1</v>
      </c>
      <c r="C51" s="6" t="s">
        <v>49</v>
      </c>
      <c r="D51" s="1" t="str">
        <f>INDEX('Name Conversion Table'!$B$2:$B$31,MATCH('Measurement and Pricing Data'!C51,'Name Conversion Table'!$A$2:$A$31,0))</f>
        <v>Scrub Oak</v>
      </c>
      <c r="E51" s="1" t="s">
        <v>4</v>
      </c>
      <c r="F51" s="39">
        <v>4</v>
      </c>
      <c r="G51" s="10">
        <v>3</v>
      </c>
      <c r="H51" s="4">
        <v>6</v>
      </c>
      <c r="I51" s="4" t="s">
        <v>33</v>
      </c>
      <c r="J51" s="4" t="s">
        <v>91</v>
      </c>
      <c r="K51" s="4" t="s">
        <v>33</v>
      </c>
      <c r="L51" s="4" t="s">
        <v>32</v>
      </c>
      <c r="M51" s="4" t="s">
        <v>14</v>
      </c>
      <c r="N51" s="4" t="s">
        <v>66</v>
      </c>
      <c r="O51" s="1" t="s">
        <v>177</v>
      </c>
      <c r="P51" s="9">
        <v>0</v>
      </c>
      <c r="Q51" s="30" t="s">
        <v>55</v>
      </c>
      <c r="R51" s="9">
        <v>1</v>
      </c>
      <c r="S51" s="30" t="s">
        <v>4</v>
      </c>
      <c r="T51" s="1" t="s">
        <v>4</v>
      </c>
      <c r="U51" s="1" t="s">
        <v>33</v>
      </c>
      <c r="V51" s="1" t="str">
        <f t="shared" si="0"/>
        <v>N</v>
      </c>
      <c r="W51" s="1" t="s">
        <v>28</v>
      </c>
      <c r="X51" s="8">
        <f>IF(W51="TFT",INDEX('Unit Cost Source Data'!$L$2:$L$87,MATCH('Measurement and Pricing Data'!C51,'Unit Cost Source Data'!$A$2:$A$87,0)),IF(W51="Volume",INDEX('Unit Cost Source Data'!$M$2:$M$87,MATCH('Measurement and Pricing Data'!C51,'Unit Cost Source Data'!$A$2:$A$87,0)),IF(W51="Height",INDEX('Unit Cost Source Data'!$N$2:$N$87,MATCH('Measurement and Pricing Data'!C51,'Unit Cost Source Data'!$A$2:$A$87,0)),"n/a")))</f>
        <v>56.016881125926112</v>
      </c>
      <c r="Y51" s="27">
        <f>IF(W51="TFT",(F51/G51)^2*PI()/4*G51*X51,IF(W51="Volume",PI()*4/3*(H51/2)^2*H51/2*X51,IF(W51="DRT",INDEX('Unit Cost Source Data'!$K$2:$K$87,MATCH('Measurement and Pricing Data'!C51,'Unit Cost Source Data'!$A$2:$A$87,0)),IF(W51="CCT",(1.08)^E51*INDEX('Unit Cost Source Data'!$K$2:$K$87,MATCH('Measurement and Pricing Data'!C51,'Unit Cost Source Data'!$A$2:$A$87,0))*2.5,IF(W51="Height",X51*H51)))))</f>
        <v>234.64296296296294</v>
      </c>
      <c r="Z51" s="27">
        <f>IF(W51="CCT","n/a",INDEX('Unit Cost Source Data'!$K$2:$K$87,MATCH('Measurement and Pricing Data'!C51,'Unit Cost Source Data'!$A$2:$A$87,0))*1.5)</f>
        <v>148.48499999999999</v>
      </c>
      <c r="AA51" s="15">
        <f t="shared" si="1"/>
        <v>383.1279629629629</v>
      </c>
      <c r="AB51" s="15">
        <f t="shared" si="2"/>
        <v>380</v>
      </c>
    </row>
    <row r="52" spans="1:34" s="12" customFormat="1" ht="28.8" x14ac:dyDescent="0.3">
      <c r="A52" s="1">
        <v>51</v>
      </c>
      <c r="B52" s="1">
        <v>1</v>
      </c>
      <c r="C52" s="6" t="s">
        <v>44</v>
      </c>
      <c r="D52" s="1" t="str">
        <f>INDEX('Name Conversion Table'!$B$2:$B$31,MATCH('Measurement and Pricing Data'!C52,'Name Conversion Table'!$A$2:$A$31,0))</f>
        <v>Coast Live Oak</v>
      </c>
      <c r="E52" s="1" t="s">
        <v>4</v>
      </c>
      <c r="F52" s="39">
        <v>5</v>
      </c>
      <c r="G52" s="10">
        <v>1</v>
      </c>
      <c r="H52" s="4">
        <v>20</v>
      </c>
      <c r="I52" s="4" t="s">
        <v>33</v>
      </c>
      <c r="J52" s="4" t="s">
        <v>91</v>
      </c>
      <c r="K52" s="4" t="s">
        <v>33</v>
      </c>
      <c r="L52" s="4" t="s">
        <v>32</v>
      </c>
      <c r="M52" s="4" t="s">
        <v>14</v>
      </c>
      <c r="N52" s="4" t="s">
        <v>66</v>
      </c>
      <c r="O52" s="1" t="s">
        <v>177</v>
      </c>
      <c r="P52" s="9">
        <v>0</v>
      </c>
      <c r="Q52" s="30" t="s">
        <v>55</v>
      </c>
      <c r="R52" s="9">
        <v>1</v>
      </c>
      <c r="S52" s="30" t="s">
        <v>4</v>
      </c>
      <c r="T52" s="1" t="s">
        <v>4</v>
      </c>
      <c r="U52" s="1" t="s">
        <v>33</v>
      </c>
      <c r="V52" s="1" t="str">
        <f t="shared" si="0"/>
        <v>N</v>
      </c>
      <c r="W52" s="1" t="s">
        <v>28</v>
      </c>
      <c r="X52" s="8">
        <f>IF(W52="TFT",INDEX('Unit Cost Source Data'!$L$2:$L$87,MATCH('Measurement and Pricing Data'!C52,'Unit Cost Source Data'!$A$2:$A$87,0)),IF(W52="Volume",INDEX('Unit Cost Source Data'!$M$2:$M$87,MATCH('Measurement and Pricing Data'!C52,'Unit Cost Source Data'!$A$2:$A$87,0)),IF(W52="Height",INDEX('Unit Cost Source Data'!$N$2:$N$87,MATCH('Measurement and Pricing Data'!C52,'Unit Cost Source Data'!$A$2:$A$87,0)),"n/a")))</f>
        <v>62.700681380483083</v>
      </c>
      <c r="Y52" s="27">
        <f>IF(W52="TFT",(F52/G52)^2*PI()/4*G52*X52,IF(W52="Volume",PI()*4/3*(H52/2)^2*H52/2*X52,IF(W52="DRT",INDEX('Unit Cost Source Data'!$K$2:$K$87,MATCH('Measurement and Pricing Data'!C52,'Unit Cost Source Data'!$A$2:$A$87,0)),IF(W52="CCT",(1.08)^E52*INDEX('Unit Cost Source Data'!$K$2:$K$87,MATCH('Measurement and Pricing Data'!C52,'Unit Cost Source Data'!$A$2:$A$87,0))*2.5,IF(W52="Height",X52*H52)))))</f>
        <v>1231.125</v>
      </c>
      <c r="Z52" s="27">
        <f>IF(W52="CCT","n/a",INDEX('Unit Cost Source Data'!$K$2:$K$87,MATCH('Measurement and Pricing Data'!C52,'Unit Cost Source Data'!$A$2:$A$87,0))*1.5)</f>
        <v>295.46999999999997</v>
      </c>
      <c r="AA52" s="15">
        <f t="shared" si="1"/>
        <v>1526.595</v>
      </c>
      <c r="AB52" s="15">
        <f t="shared" si="2"/>
        <v>1500</v>
      </c>
    </row>
    <row r="53" spans="1:34" s="12" customFormat="1" ht="28.8" x14ac:dyDescent="0.3">
      <c r="A53" s="1">
        <v>52</v>
      </c>
      <c r="B53" s="1">
        <v>1</v>
      </c>
      <c r="C53" s="6" t="s">
        <v>44</v>
      </c>
      <c r="D53" s="1" t="str">
        <f>INDEX('Name Conversion Table'!$B$2:$B$31,MATCH('Measurement and Pricing Data'!C53,'Name Conversion Table'!$A$2:$A$31,0))</f>
        <v>Coast Live Oak</v>
      </c>
      <c r="E53" s="1" t="s">
        <v>4</v>
      </c>
      <c r="F53" s="39">
        <v>23</v>
      </c>
      <c r="G53" s="10">
        <v>1</v>
      </c>
      <c r="H53" s="4">
        <v>35</v>
      </c>
      <c r="I53" s="4" t="s">
        <v>33</v>
      </c>
      <c r="J53" s="4" t="s">
        <v>91</v>
      </c>
      <c r="K53" s="4" t="s">
        <v>33</v>
      </c>
      <c r="L53" s="4" t="s">
        <v>32</v>
      </c>
      <c r="M53" s="4" t="s">
        <v>72</v>
      </c>
      <c r="N53" s="4" t="s">
        <v>66</v>
      </c>
      <c r="O53" s="1" t="s">
        <v>177</v>
      </c>
      <c r="P53" s="9">
        <v>0.7</v>
      </c>
      <c r="Q53" s="30" t="s">
        <v>111</v>
      </c>
      <c r="R53" s="9">
        <v>1</v>
      </c>
      <c r="S53" s="30" t="s">
        <v>4</v>
      </c>
      <c r="T53" s="1" t="s">
        <v>4</v>
      </c>
      <c r="U53" s="1" t="s">
        <v>33</v>
      </c>
      <c r="V53" s="1" t="str">
        <f t="shared" si="0"/>
        <v>Y</v>
      </c>
      <c r="W53" s="1" t="s">
        <v>28</v>
      </c>
      <c r="X53" s="8">
        <f>IF(W53="TFT",INDEX('Unit Cost Source Data'!$L$2:$L$87,MATCH('Measurement and Pricing Data'!C53,'Unit Cost Source Data'!$A$2:$A$87,0)),IF(W53="Volume",INDEX('Unit Cost Source Data'!$M$2:$M$87,MATCH('Measurement and Pricing Data'!C53,'Unit Cost Source Data'!$A$2:$A$87,0)),IF(W53="Height",INDEX('Unit Cost Source Data'!$N$2:$N$87,MATCH('Measurement and Pricing Data'!C53,'Unit Cost Source Data'!$A$2:$A$87,0)),"n/a")))</f>
        <v>62.700681380483083</v>
      </c>
      <c r="Y53" s="27">
        <f>IF(W53="TFT",(F53/G53)^2*PI()/4*G53*X53,IF(W53="Volume",PI()*4/3*(H53/2)^2*H53/2*X53,IF(W53="DRT",INDEX('Unit Cost Source Data'!$K$2:$K$87,MATCH('Measurement and Pricing Data'!C53,'Unit Cost Source Data'!$A$2:$A$87,0)),IF(W53="CCT",(1.08)^E53*INDEX('Unit Cost Source Data'!$K$2:$K$87,MATCH('Measurement and Pricing Data'!C53,'Unit Cost Source Data'!$A$2:$A$87,0))*2.5,IF(W53="Height",X53*H53)))))</f>
        <v>26050.604999999996</v>
      </c>
      <c r="Z53" s="27">
        <f>IF(W53="CCT","n/a",INDEX('Unit Cost Source Data'!$K$2:$K$87,MATCH('Measurement and Pricing Data'!C53,'Unit Cost Source Data'!$A$2:$A$87,0))*1.5)</f>
        <v>295.46999999999997</v>
      </c>
      <c r="AA53" s="15">
        <f t="shared" si="1"/>
        <v>7815.1814999999988</v>
      </c>
      <c r="AB53" s="15">
        <f t="shared" si="2"/>
        <v>7800</v>
      </c>
    </row>
    <row r="54" spans="1:34" s="12" customFormat="1" ht="28.8" x14ac:dyDescent="0.3">
      <c r="A54" s="1">
        <v>53</v>
      </c>
      <c r="B54" s="1">
        <v>1</v>
      </c>
      <c r="C54" s="6" t="s">
        <v>44</v>
      </c>
      <c r="D54" s="1" t="str">
        <f>INDEX('Name Conversion Table'!$B$2:$B$31,MATCH('Measurement and Pricing Data'!C54,'Name Conversion Table'!$A$2:$A$31,0))</f>
        <v>Coast Live Oak</v>
      </c>
      <c r="E54" s="1" t="s">
        <v>4</v>
      </c>
      <c r="F54" s="39">
        <v>42</v>
      </c>
      <c r="G54" s="10">
        <v>5</v>
      </c>
      <c r="H54" s="4">
        <v>50</v>
      </c>
      <c r="I54" s="4" t="s">
        <v>33</v>
      </c>
      <c r="J54" s="4" t="s">
        <v>91</v>
      </c>
      <c r="K54" s="4" t="s">
        <v>33</v>
      </c>
      <c r="L54" s="4" t="s">
        <v>32</v>
      </c>
      <c r="M54" s="4" t="s">
        <v>69</v>
      </c>
      <c r="N54" s="4" t="s">
        <v>66</v>
      </c>
      <c r="O54" s="1" t="s">
        <v>177</v>
      </c>
      <c r="P54" s="9">
        <v>0.9</v>
      </c>
      <c r="Q54" s="30" t="s">
        <v>69</v>
      </c>
      <c r="R54" s="9">
        <v>1</v>
      </c>
      <c r="S54" s="30" t="s">
        <v>4</v>
      </c>
      <c r="T54" s="1" t="s">
        <v>4</v>
      </c>
      <c r="U54" s="1" t="s">
        <v>33</v>
      </c>
      <c r="V54" s="1" t="str">
        <f t="shared" si="0"/>
        <v>Y</v>
      </c>
      <c r="W54" s="1" t="s">
        <v>28</v>
      </c>
      <c r="X54" s="8">
        <f>IF(W54="TFT",INDEX('Unit Cost Source Data'!$L$2:$L$87,MATCH('Measurement and Pricing Data'!C54,'Unit Cost Source Data'!$A$2:$A$87,0)),IF(W54="Volume",INDEX('Unit Cost Source Data'!$M$2:$M$87,MATCH('Measurement and Pricing Data'!C54,'Unit Cost Source Data'!$A$2:$A$87,0)),IF(W54="Height",INDEX('Unit Cost Source Data'!$N$2:$N$87,MATCH('Measurement and Pricing Data'!C54,'Unit Cost Source Data'!$A$2:$A$87,0)),"n/a")))</f>
        <v>62.700681380483083</v>
      </c>
      <c r="Y54" s="27">
        <f>IF(W54="TFT",(F54/G54)^2*PI()/4*G54*X54,IF(W54="Volume",PI()*4/3*(H54/2)^2*H54/2*X54,IF(W54="DRT",INDEX('Unit Cost Source Data'!$K$2:$K$87,MATCH('Measurement and Pricing Data'!C54,'Unit Cost Source Data'!$A$2:$A$87,0)),IF(W54="CCT",(1.08)^E54*INDEX('Unit Cost Source Data'!$K$2:$K$87,MATCH('Measurement and Pricing Data'!C54,'Unit Cost Source Data'!$A$2:$A$87,0))*2.5,IF(W54="Height",X54*H54)))))</f>
        <v>17373.635999999999</v>
      </c>
      <c r="Z54" s="27">
        <f>IF(W54="CCT","n/a",INDEX('Unit Cost Source Data'!$K$2:$K$87,MATCH('Measurement and Pricing Data'!C54,'Unit Cost Source Data'!$A$2:$A$87,0))*1.5)</f>
        <v>295.46999999999997</v>
      </c>
      <c r="AA54" s="15">
        <f t="shared" si="1"/>
        <v>1737.3636000000006</v>
      </c>
      <c r="AB54" s="15">
        <f t="shared" si="2"/>
        <v>1700</v>
      </c>
    </row>
    <row r="55" spans="1:34" s="12" customFormat="1" ht="28.8" x14ac:dyDescent="0.3">
      <c r="A55" s="1">
        <v>54</v>
      </c>
      <c r="B55" s="1">
        <v>1</v>
      </c>
      <c r="C55" s="6" t="s">
        <v>78</v>
      </c>
      <c r="D55" s="1" t="str">
        <f>INDEX('Name Conversion Table'!$B$2:$B$31,MATCH('Measurement and Pricing Data'!C55,'Name Conversion Table'!$A$2:$A$31,0))</f>
        <v>California Black Walnut</v>
      </c>
      <c r="E55" s="1" t="s">
        <v>4</v>
      </c>
      <c r="F55" s="39">
        <v>12</v>
      </c>
      <c r="G55" s="10">
        <v>1</v>
      </c>
      <c r="H55" s="4">
        <v>20</v>
      </c>
      <c r="I55" s="4" t="s">
        <v>33</v>
      </c>
      <c r="J55" s="4" t="s">
        <v>91</v>
      </c>
      <c r="K55" s="4" t="s">
        <v>33</v>
      </c>
      <c r="L55" s="4" t="s">
        <v>32</v>
      </c>
      <c r="M55" s="4" t="s">
        <v>14</v>
      </c>
      <c r="N55" s="4" t="s">
        <v>66</v>
      </c>
      <c r="O55" s="1" t="s">
        <v>70</v>
      </c>
      <c r="P55" s="9">
        <v>0</v>
      </c>
      <c r="Q55" s="30" t="s">
        <v>55</v>
      </c>
      <c r="R55" s="9">
        <v>1</v>
      </c>
      <c r="S55" s="30" t="s">
        <v>4</v>
      </c>
      <c r="T55" s="1" t="s">
        <v>4</v>
      </c>
      <c r="U55" s="1" t="s">
        <v>33</v>
      </c>
      <c r="V55" s="1" t="str">
        <f t="shared" si="0"/>
        <v>N</v>
      </c>
      <c r="W55" s="1" t="s">
        <v>28</v>
      </c>
      <c r="X55" s="8">
        <f>IF(W55="TFT",INDEX('Unit Cost Source Data'!$L$2:$L$87,MATCH('Measurement and Pricing Data'!C55,'Unit Cost Source Data'!$A$2:$A$87,0)),IF(W55="Volume",INDEX('Unit Cost Source Data'!$M$2:$M$87,MATCH('Measurement and Pricing Data'!C55,'Unit Cost Source Data'!$A$2:$A$87,0)),IF(W55="Height",INDEX('Unit Cost Source Data'!$N$2:$N$87,MATCH('Measurement and Pricing Data'!C55,'Unit Cost Source Data'!$A$2:$A$87,0)),"n/a")))</f>
        <v>84.352119838704525</v>
      </c>
      <c r="Y55" s="27">
        <f>IF(W55="TFT",(F55/G55)^2*PI()/4*G55*X55,IF(W55="Volume",PI()*4/3*(H55/2)^2*H55/2*X55,IF(W55="DRT",INDEX('Unit Cost Source Data'!$K$2:$K$87,MATCH('Measurement and Pricing Data'!C55,'Unit Cost Source Data'!$A$2:$A$87,0)),IF(W55="CCT",(1.08)^E55*INDEX('Unit Cost Source Data'!$K$2:$K$87,MATCH('Measurement and Pricing Data'!C55,'Unit Cost Source Data'!$A$2:$A$87,0))*2.5,IF(W55="Height",X55*H55)))))</f>
        <v>9540</v>
      </c>
      <c r="Z55" s="27">
        <f>IF(W55="CCT","n/a",INDEX('Unit Cost Source Data'!$K$2:$K$87,MATCH('Measurement and Pricing Data'!C55,'Unit Cost Source Data'!$A$2:$A$87,0))*1.5)</f>
        <v>397.5</v>
      </c>
      <c r="AA55" s="15">
        <f t="shared" si="1"/>
        <v>9937.5</v>
      </c>
      <c r="AB55" s="15">
        <f t="shared" si="2"/>
        <v>9900</v>
      </c>
    </row>
    <row r="56" spans="1:34" s="12" customFormat="1" ht="28.8" x14ac:dyDescent="0.3">
      <c r="A56" s="1">
        <v>55</v>
      </c>
      <c r="B56" s="1">
        <v>1</v>
      </c>
      <c r="C56" s="6" t="s">
        <v>44</v>
      </c>
      <c r="D56" s="1" t="str">
        <f>INDEX('Name Conversion Table'!$B$2:$B$31,MATCH('Measurement and Pricing Data'!C56,'Name Conversion Table'!$A$2:$A$31,0))</f>
        <v>Coast Live Oak</v>
      </c>
      <c r="E56" s="1" t="s">
        <v>4</v>
      </c>
      <c r="F56" s="39">
        <v>28</v>
      </c>
      <c r="G56" s="10">
        <v>4</v>
      </c>
      <c r="H56" s="4">
        <v>20</v>
      </c>
      <c r="I56" s="4" t="s">
        <v>33</v>
      </c>
      <c r="J56" s="4" t="s">
        <v>91</v>
      </c>
      <c r="K56" s="4" t="s">
        <v>33</v>
      </c>
      <c r="L56" s="4" t="s">
        <v>32</v>
      </c>
      <c r="M56" s="4" t="s">
        <v>14</v>
      </c>
      <c r="N56" s="4" t="s">
        <v>66</v>
      </c>
      <c r="O56" s="1" t="s">
        <v>70</v>
      </c>
      <c r="P56" s="9">
        <v>0</v>
      </c>
      <c r="Q56" s="30" t="s">
        <v>55</v>
      </c>
      <c r="R56" s="9">
        <v>1</v>
      </c>
      <c r="S56" s="30" t="s">
        <v>4</v>
      </c>
      <c r="T56" s="1" t="s">
        <v>4</v>
      </c>
      <c r="U56" s="1" t="s">
        <v>33</v>
      </c>
      <c r="V56" s="1" t="str">
        <f t="shared" si="0"/>
        <v>N</v>
      </c>
      <c r="W56" s="1" t="s">
        <v>28</v>
      </c>
      <c r="X56" s="8">
        <f>IF(W56="TFT",INDEX('Unit Cost Source Data'!$L$2:$L$87,MATCH('Measurement and Pricing Data'!C56,'Unit Cost Source Data'!$A$2:$A$87,0)),IF(W56="Volume",INDEX('Unit Cost Source Data'!$M$2:$M$87,MATCH('Measurement and Pricing Data'!C56,'Unit Cost Source Data'!$A$2:$A$87,0)),IF(W56="Height",INDEX('Unit Cost Source Data'!$N$2:$N$87,MATCH('Measurement and Pricing Data'!C56,'Unit Cost Source Data'!$A$2:$A$87,0)),"n/a")))</f>
        <v>62.700681380483083</v>
      </c>
      <c r="Y56" s="27">
        <f>IF(W56="TFT",(F56/G56)^2*PI()/4*G56*X56,IF(W56="Volume",PI()*4/3*(H56/2)^2*H56/2*X56,IF(W56="DRT",INDEX('Unit Cost Source Data'!$K$2:$K$87,MATCH('Measurement and Pricing Data'!C56,'Unit Cost Source Data'!$A$2:$A$87,0)),IF(W56="CCT",(1.08)^E56*INDEX('Unit Cost Source Data'!$K$2:$K$87,MATCH('Measurement and Pricing Data'!C56,'Unit Cost Source Data'!$A$2:$A$87,0))*2.5,IF(W56="Height",X56*H56)))))</f>
        <v>9652.0199999999986</v>
      </c>
      <c r="Z56" s="27">
        <f>IF(W56="CCT","n/a",INDEX('Unit Cost Source Data'!$K$2:$K$87,MATCH('Measurement and Pricing Data'!C56,'Unit Cost Source Data'!$A$2:$A$87,0))*1.5)</f>
        <v>295.46999999999997</v>
      </c>
      <c r="AA56" s="15">
        <f t="shared" si="1"/>
        <v>9947.489999999998</v>
      </c>
      <c r="AB56" s="15">
        <f t="shared" si="2"/>
        <v>9900</v>
      </c>
    </row>
    <row r="57" spans="1:34" s="12" customFormat="1" ht="28.8" x14ac:dyDescent="0.3">
      <c r="A57" s="1">
        <v>56</v>
      </c>
      <c r="B57" s="1">
        <v>1</v>
      </c>
      <c r="C57" s="6" t="s">
        <v>44</v>
      </c>
      <c r="D57" s="1" t="str">
        <f>INDEX('Name Conversion Table'!$B$2:$B$31,MATCH('Measurement and Pricing Data'!C57,'Name Conversion Table'!$A$2:$A$31,0))</f>
        <v>Coast Live Oak</v>
      </c>
      <c r="E57" s="1" t="s">
        <v>4</v>
      </c>
      <c r="F57" s="39">
        <v>41</v>
      </c>
      <c r="G57" s="10">
        <v>4</v>
      </c>
      <c r="H57" s="4">
        <v>35</v>
      </c>
      <c r="I57" s="4" t="s">
        <v>33</v>
      </c>
      <c r="J57" s="4" t="s">
        <v>91</v>
      </c>
      <c r="K57" s="4" t="s">
        <v>33</v>
      </c>
      <c r="L57" s="4" t="s">
        <v>32</v>
      </c>
      <c r="M57" s="4" t="s">
        <v>69</v>
      </c>
      <c r="N57" s="4" t="s">
        <v>66</v>
      </c>
      <c r="O57" s="1" t="s">
        <v>70</v>
      </c>
      <c r="P57" s="9">
        <v>0.7</v>
      </c>
      <c r="Q57" s="30" t="s">
        <v>69</v>
      </c>
      <c r="R57" s="9">
        <v>0.8</v>
      </c>
      <c r="S57" s="30" t="s">
        <v>75</v>
      </c>
      <c r="T57" s="1" t="s">
        <v>139</v>
      </c>
      <c r="U57" s="1" t="s">
        <v>33</v>
      </c>
      <c r="V57" s="1" t="str">
        <f t="shared" si="0"/>
        <v>Y</v>
      </c>
      <c r="W57" s="1" t="s">
        <v>28</v>
      </c>
      <c r="X57" s="8">
        <f>IF(W57="TFT",INDEX('Unit Cost Source Data'!$L$2:$L$87,MATCH('Measurement and Pricing Data'!C57,'Unit Cost Source Data'!$A$2:$A$87,0)),IF(W57="Volume",INDEX('Unit Cost Source Data'!$M$2:$M$87,MATCH('Measurement and Pricing Data'!C57,'Unit Cost Source Data'!$A$2:$A$87,0)),IF(W57="Height",INDEX('Unit Cost Source Data'!$N$2:$N$87,MATCH('Measurement and Pricing Data'!C57,'Unit Cost Source Data'!$A$2:$A$87,0)),"n/a")))</f>
        <v>62.700681380483083</v>
      </c>
      <c r="Y57" s="27">
        <f>IF(W57="TFT",(F57/G57)^2*PI()/4*G57*X57,IF(W57="Volume",PI()*4/3*(H57/2)^2*H57/2*X57,IF(W57="DRT",INDEX('Unit Cost Source Data'!$K$2:$K$87,MATCH('Measurement and Pricing Data'!C57,'Unit Cost Source Data'!$A$2:$A$87,0)),IF(W57="CCT",(1.08)^E57*INDEX('Unit Cost Source Data'!$K$2:$K$87,MATCH('Measurement and Pricing Data'!C57,'Unit Cost Source Data'!$A$2:$A$87,0))*2.5,IF(W57="Height",X57*H57)))))</f>
        <v>20695.211249999997</v>
      </c>
      <c r="Z57" s="27">
        <f>IF(W57="CCT","n/a",INDEX('Unit Cost Source Data'!$K$2:$K$87,MATCH('Measurement and Pricing Data'!C57,'Unit Cost Source Data'!$A$2:$A$87,0))*1.5)</f>
        <v>295.46999999999997</v>
      </c>
      <c r="AA57" s="15">
        <f t="shared" si="1"/>
        <v>2069.5211250000029</v>
      </c>
      <c r="AB57" s="15">
        <f t="shared" si="2"/>
        <v>2100</v>
      </c>
    </row>
    <row r="58" spans="1:34" s="12" customFormat="1" ht="28.8" x14ac:dyDescent="0.3">
      <c r="A58" s="1">
        <v>57</v>
      </c>
      <c r="B58" s="1">
        <v>1</v>
      </c>
      <c r="C58" s="6" t="s">
        <v>44</v>
      </c>
      <c r="D58" s="1" t="str">
        <f>INDEX('Name Conversion Table'!$B$2:$B$31,MATCH('Measurement and Pricing Data'!C58,'Name Conversion Table'!$A$2:$A$31,0))</f>
        <v>Coast Live Oak</v>
      </c>
      <c r="E58" s="1" t="s">
        <v>4</v>
      </c>
      <c r="F58" s="39">
        <v>16</v>
      </c>
      <c r="G58" s="10">
        <v>1</v>
      </c>
      <c r="H58" s="4">
        <v>40</v>
      </c>
      <c r="I58" s="4" t="s">
        <v>33</v>
      </c>
      <c r="J58" s="4" t="s">
        <v>91</v>
      </c>
      <c r="K58" s="4" t="s">
        <v>33</v>
      </c>
      <c r="L58" s="4" t="s">
        <v>32</v>
      </c>
      <c r="M58" s="4" t="s">
        <v>95</v>
      </c>
      <c r="N58" s="4" t="s">
        <v>66</v>
      </c>
      <c r="O58" s="1" t="s">
        <v>70</v>
      </c>
      <c r="P58" s="9">
        <v>0.7</v>
      </c>
      <c r="Q58" s="30" t="s">
        <v>108</v>
      </c>
      <c r="R58" s="9">
        <v>1</v>
      </c>
      <c r="S58" s="30" t="s">
        <v>4</v>
      </c>
      <c r="T58" s="1" t="s">
        <v>4</v>
      </c>
      <c r="U58" s="1" t="s">
        <v>33</v>
      </c>
      <c r="V58" s="1" t="str">
        <f t="shared" si="0"/>
        <v>Y</v>
      </c>
      <c r="W58" s="1" t="s">
        <v>28</v>
      </c>
      <c r="X58" s="8">
        <f>IF(W58="TFT",INDEX('Unit Cost Source Data'!$L$2:$L$87,MATCH('Measurement and Pricing Data'!C58,'Unit Cost Source Data'!$A$2:$A$87,0)),IF(W58="Volume",INDEX('Unit Cost Source Data'!$M$2:$M$87,MATCH('Measurement and Pricing Data'!C58,'Unit Cost Source Data'!$A$2:$A$87,0)),IF(W58="Height",INDEX('Unit Cost Source Data'!$N$2:$N$87,MATCH('Measurement and Pricing Data'!C58,'Unit Cost Source Data'!$A$2:$A$87,0)),"n/a")))</f>
        <v>62.700681380483083</v>
      </c>
      <c r="Y58" s="27">
        <f>IF(W58="TFT",(F58/G58)^2*PI()/4*G58*X58,IF(W58="Volume",PI()*4/3*(H58/2)^2*H58/2*X58,IF(W58="DRT",INDEX('Unit Cost Source Data'!$K$2:$K$87,MATCH('Measurement and Pricing Data'!C58,'Unit Cost Source Data'!$A$2:$A$87,0)),IF(W58="CCT",(1.08)^E58*INDEX('Unit Cost Source Data'!$K$2:$K$87,MATCH('Measurement and Pricing Data'!C58,'Unit Cost Source Data'!$A$2:$A$87,0))*2.5,IF(W58="Height",X58*H58)))))</f>
        <v>12606.72</v>
      </c>
      <c r="Z58" s="27">
        <f>IF(W58="CCT","n/a",INDEX('Unit Cost Source Data'!$K$2:$K$87,MATCH('Measurement and Pricing Data'!C58,'Unit Cost Source Data'!$A$2:$A$87,0))*1.5)</f>
        <v>295.46999999999997</v>
      </c>
      <c r="AA58" s="15">
        <f t="shared" si="1"/>
        <v>3782.0159999999996</v>
      </c>
      <c r="AB58" s="15">
        <f t="shared" si="2"/>
        <v>3800</v>
      </c>
    </row>
    <row r="59" spans="1:34" s="12" customFormat="1" ht="28.8" x14ac:dyDescent="0.3">
      <c r="A59" s="1">
        <v>58</v>
      </c>
      <c r="B59" s="1">
        <v>1</v>
      </c>
      <c r="C59" s="6" t="s">
        <v>44</v>
      </c>
      <c r="D59" s="1" t="str">
        <f>INDEX('Name Conversion Table'!$B$2:$B$31,MATCH('Measurement and Pricing Data'!C59,'Name Conversion Table'!$A$2:$A$31,0))</f>
        <v>Coast Live Oak</v>
      </c>
      <c r="E59" s="1" t="s">
        <v>4</v>
      </c>
      <c r="F59" s="39">
        <v>15</v>
      </c>
      <c r="G59" s="10">
        <v>1</v>
      </c>
      <c r="H59" s="4">
        <v>30</v>
      </c>
      <c r="I59" s="4" t="s">
        <v>33</v>
      </c>
      <c r="J59" s="4" t="s">
        <v>91</v>
      </c>
      <c r="K59" s="4" t="s">
        <v>33</v>
      </c>
      <c r="L59" s="4" t="s">
        <v>32</v>
      </c>
      <c r="M59" s="4" t="s">
        <v>95</v>
      </c>
      <c r="N59" s="4" t="s">
        <v>66</v>
      </c>
      <c r="O59" s="1" t="s">
        <v>70</v>
      </c>
      <c r="P59" s="9">
        <v>0.7</v>
      </c>
      <c r="Q59" s="30" t="s">
        <v>108</v>
      </c>
      <c r="R59" s="9">
        <v>1</v>
      </c>
      <c r="S59" s="30" t="s">
        <v>4</v>
      </c>
      <c r="T59" s="1" t="s">
        <v>4</v>
      </c>
      <c r="U59" s="1" t="s">
        <v>33</v>
      </c>
      <c r="V59" s="1" t="str">
        <f t="shared" si="0"/>
        <v>Y</v>
      </c>
      <c r="W59" s="1" t="s">
        <v>28</v>
      </c>
      <c r="X59" s="8">
        <f>IF(W59="TFT",INDEX('Unit Cost Source Data'!$L$2:$L$87,MATCH('Measurement and Pricing Data'!C59,'Unit Cost Source Data'!$A$2:$A$87,0)),IF(W59="Volume",INDEX('Unit Cost Source Data'!$M$2:$M$87,MATCH('Measurement and Pricing Data'!C59,'Unit Cost Source Data'!$A$2:$A$87,0)),IF(W59="Height",INDEX('Unit Cost Source Data'!$N$2:$N$87,MATCH('Measurement and Pricing Data'!C59,'Unit Cost Source Data'!$A$2:$A$87,0)),"n/a")))</f>
        <v>62.700681380483083</v>
      </c>
      <c r="Y59" s="27">
        <f>IF(W59="TFT",(F59/G59)^2*PI()/4*G59*X59,IF(W59="Volume",PI()*4/3*(H59/2)^2*H59/2*X59,IF(W59="DRT",INDEX('Unit Cost Source Data'!$K$2:$K$87,MATCH('Measurement and Pricing Data'!C59,'Unit Cost Source Data'!$A$2:$A$87,0)),IF(W59="CCT",(1.08)^E59*INDEX('Unit Cost Source Data'!$K$2:$K$87,MATCH('Measurement and Pricing Data'!C59,'Unit Cost Source Data'!$A$2:$A$87,0))*2.5,IF(W59="Height",X59*H59)))))</f>
        <v>11080.124999999998</v>
      </c>
      <c r="Z59" s="27">
        <f>IF(W59="CCT","n/a",INDEX('Unit Cost Source Data'!$K$2:$K$87,MATCH('Measurement and Pricing Data'!C59,'Unit Cost Source Data'!$A$2:$A$87,0))*1.5)</f>
        <v>295.46999999999997</v>
      </c>
      <c r="AA59" s="15">
        <f t="shared" si="1"/>
        <v>3324.0374999999995</v>
      </c>
      <c r="AB59" s="15">
        <f t="shared" si="2"/>
        <v>3300</v>
      </c>
    </row>
    <row r="60" spans="1:34" s="12" customFormat="1" ht="28.8" x14ac:dyDescent="0.3">
      <c r="A60" s="1">
        <v>59</v>
      </c>
      <c r="B60" s="1">
        <v>1</v>
      </c>
      <c r="C60" s="6" t="s">
        <v>44</v>
      </c>
      <c r="D60" s="1" t="str">
        <f>INDEX('Name Conversion Table'!$B$2:$B$31,MATCH('Measurement and Pricing Data'!C60,'Name Conversion Table'!$A$2:$A$31,0))</f>
        <v>Coast Live Oak</v>
      </c>
      <c r="E60" s="1" t="s">
        <v>4</v>
      </c>
      <c r="F60" s="39">
        <v>10</v>
      </c>
      <c r="G60" s="10">
        <v>1</v>
      </c>
      <c r="H60" s="4">
        <v>30</v>
      </c>
      <c r="I60" s="4" t="s">
        <v>33</v>
      </c>
      <c r="J60" s="4" t="s">
        <v>91</v>
      </c>
      <c r="K60" s="4" t="s">
        <v>33</v>
      </c>
      <c r="L60" s="4" t="s">
        <v>32</v>
      </c>
      <c r="M60" s="4" t="s">
        <v>63</v>
      </c>
      <c r="N60" s="4" t="s">
        <v>66</v>
      </c>
      <c r="O60" s="1" t="s">
        <v>70</v>
      </c>
      <c r="P60" s="9">
        <v>0.65</v>
      </c>
      <c r="Q60" s="30" t="s">
        <v>60</v>
      </c>
      <c r="R60" s="9">
        <v>1</v>
      </c>
      <c r="S60" s="30" t="s">
        <v>4</v>
      </c>
      <c r="T60" s="1" t="s">
        <v>4</v>
      </c>
      <c r="U60" s="1" t="s">
        <v>33</v>
      </c>
      <c r="V60" s="1" t="str">
        <f t="shared" si="0"/>
        <v>Y</v>
      </c>
      <c r="W60" s="1" t="s">
        <v>28</v>
      </c>
      <c r="X60" s="8">
        <f>IF(W60="TFT",INDEX('Unit Cost Source Data'!$L$2:$L$87,MATCH('Measurement and Pricing Data'!C60,'Unit Cost Source Data'!$A$2:$A$87,0)),IF(W60="Volume",INDEX('Unit Cost Source Data'!$M$2:$M$87,MATCH('Measurement and Pricing Data'!C60,'Unit Cost Source Data'!$A$2:$A$87,0)),IF(W60="Height",INDEX('Unit Cost Source Data'!$N$2:$N$87,MATCH('Measurement and Pricing Data'!C60,'Unit Cost Source Data'!$A$2:$A$87,0)),"n/a")))</f>
        <v>62.700681380483083</v>
      </c>
      <c r="Y60" s="27">
        <f>IF(W60="TFT",(F60/G60)^2*PI()/4*G60*X60,IF(W60="Volume",PI()*4/3*(H60/2)^2*H60/2*X60,IF(W60="DRT",INDEX('Unit Cost Source Data'!$K$2:$K$87,MATCH('Measurement and Pricing Data'!C60,'Unit Cost Source Data'!$A$2:$A$87,0)),IF(W60="CCT",(1.08)^E60*INDEX('Unit Cost Source Data'!$K$2:$K$87,MATCH('Measurement and Pricing Data'!C60,'Unit Cost Source Data'!$A$2:$A$87,0))*2.5,IF(W60="Height",X60*H60)))))</f>
        <v>4924.5</v>
      </c>
      <c r="Z60" s="27">
        <f>IF(W60="CCT","n/a",INDEX('Unit Cost Source Data'!$K$2:$K$87,MATCH('Measurement and Pricing Data'!C60,'Unit Cost Source Data'!$A$2:$A$87,0))*1.5)</f>
        <v>295.46999999999997</v>
      </c>
      <c r="AA60" s="15">
        <f t="shared" si="1"/>
        <v>1723.5750000000003</v>
      </c>
      <c r="AB60" s="15">
        <f t="shared" si="2"/>
        <v>1700</v>
      </c>
    </row>
    <row r="61" spans="1:34" s="12" customFormat="1" ht="28.8" x14ac:dyDescent="0.3">
      <c r="A61" s="1">
        <v>60</v>
      </c>
      <c r="B61" s="1">
        <v>1</v>
      </c>
      <c r="C61" s="6" t="s">
        <v>44</v>
      </c>
      <c r="D61" s="1" t="str">
        <f>INDEX('Name Conversion Table'!$B$2:$B$31,MATCH('Measurement and Pricing Data'!C61,'Name Conversion Table'!$A$2:$A$31,0))</f>
        <v>Coast Live Oak</v>
      </c>
      <c r="E61" s="1" t="s">
        <v>4</v>
      </c>
      <c r="F61" s="39">
        <v>11</v>
      </c>
      <c r="G61" s="10">
        <v>1</v>
      </c>
      <c r="H61" s="4">
        <v>30</v>
      </c>
      <c r="I61" s="4" t="s">
        <v>33</v>
      </c>
      <c r="J61" s="4" t="s">
        <v>91</v>
      </c>
      <c r="K61" s="4" t="s">
        <v>33</v>
      </c>
      <c r="L61" s="4" t="s">
        <v>32</v>
      </c>
      <c r="M61" s="4" t="s">
        <v>14</v>
      </c>
      <c r="N61" s="4" t="s">
        <v>66</v>
      </c>
      <c r="O61" s="1" t="s">
        <v>70</v>
      </c>
      <c r="P61" s="9">
        <v>0</v>
      </c>
      <c r="Q61" s="30" t="s">
        <v>55</v>
      </c>
      <c r="R61" s="9">
        <v>1</v>
      </c>
      <c r="S61" s="30" t="s">
        <v>4</v>
      </c>
      <c r="T61" s="1" t="s">
        <v>4</v>
      </c>
      <c r="U61" s="1" t="s">
        <v>33</v>
      </c>
      <c r="V61" s="1" t="str">
        <f t="shared" si="0"/>
        <v>N</v>
      </c>
      <c r="W61" s="1" t="s">
        <v>28</v>
      </c>
      <c r="X61" s="8">
        <f>IF(W61="TFT",INDEX('Unit Cost Source Data'!$L$2:$L$87,MATCH('Measurement and Pricing Data'!C61,'Unit Cost Source Data'!$A$2:$A$87,0)),IF(W61="Volume",INDEX('Unit Cost Source Data'!$M$2:$M$87,MATCH('Measurement and Pricing Data'!C61,'Unit Cost Source Data'!$A$2:$A$87,0)),IF(W61="Height",INDEX('Unit Cost Source Data'!$N$2:$N$87,MATCH('Measurement and Pricing Data'!C61,'Unit Cost Source Data'!$A$2:$A$87,0)),"n/a")))</f>
        <v>62.700681380483083</v>
      </c>
      <c r="Y61" s="27">
        <f>IF(W61="TFT",(F61/G61)^2*PI()/4*G61*X61,IF(W61="Volume",PI()*4/3*(H61/2)^2*H61/2*X61,IF(W61="DRT",INDEX('Unit Cost Source Data'!$K$2:$K$87,MATCH('Measurement and Pricing Data'!C61,'Unit Cost Source Data'!$A$2:$A$87,0)),IF(W61="CCT",(1.08)^E61*INDEX('Unit Cost Source Data'!$K$2:$K$87,MATCH('Measurement and Pricing Data'!C61,'Unit Cost Source Data'!$A$2:$A$87,0))*2.5,IF(W61="Height",X61*H61)))))</f>
        <v>5958.6449999999995</v>
      </c>
      <c r="Z61" s="27">
        <f>IF(W61="CCT","n/a",INDEX('Unit Cost Source Data'!$K$2:$K$87,MATCH('Measurement and Pricing Data'!C61,'Unit Cost Source Data'!$A$2:$A$87,0))*1.5)</f>
        <v>295.46999999999997</v>
      </c>
      <c r="AA61" s="15">
        <f t="shared" si="1"/>
        <v>6254.1149999999998</v>
      </c>
      <c r="AB61" s="15">
        <f t="shared" si="2"/>
        <v>6300</v>
      </c>
    </row>
    <row r="62" spans="1:34" s="12" customFormat="1" ht="28.8" x14ac:dyDescent="0.3">
      <c r="A62" s="1">
        <v>61</v>
      </c>
      <c r="B62" s="1">
        <v>1</v>
      </c>
      <c r="C62" s="6" t="s">
        <v>78</v>
      </c>
      <c r="D62" s="1" t="str">
        <f>INDEX('Name Conversion Table'!$B$2:$B$31,MATCH('Measurement and Pricing Data'!C62,'Name Conversion Table'!$A$2:$A$31,0))</f>
        <v>California Black Walnut</v>
      </c>
      <c r="E62" s="1" t="s">
        <v>4</v>
      </c>
      <c r="F62" s="39">
        <v>29</v>
      </c>
      <c r="G62" s="10">
        <v>4</v>
      </c>
      <c r="H62" s="4">
        <v>20</v>
      </c>
      <c r="I62" s="4" t="s">
        <v>33</v>
      </c>
      <c r="J62" s="4" t="s">
        <v>91</v>
      </c>
      <c r="K62" s="4" t="s">
        <v>33</v>
      </c>
      <c r="L62" s="4" t="s">
        <v>32</v>
      </c>
      <c r="M62" s="4" t="s">
        <v>14</v>
      </c>
      <c r="N62" s="4" t="s">
        <v>66</v>
      </c>
      <c r="O62" s="1" t="s">
        <v>70</v>
      </c>
      <c r="P62" s="9">
        <v>0</v>
      </c>
      <c r="Q62" s="30" t="s">
        <v>55</v>
      </c>
      <c r="R62" s="9">
        <v>1</v>
      </c>
      <c r="S62" s="30" t="s">
        <v>4</v>
      </c>
      <c r="T62" s="1" t="s">
        <v>4</v>
      </c>
      <c r="U62" s="1" t="s">
        <v>33</v>
      </c>
      <c r="V62" s="1" t="str">
        <f t="shared" si="0"/>
        <v>N</v>
      </c>
      <c r="W62" s="1" t="s">
        <v>28</v>
      </c>
      <c r="X62" s="8">
        <f>IF(W62="TFT",INDEX('Unit Cost Source Data'!$L$2:$L$87,MATCH('Measurement and Pricing Data'!C62,'Unit Cost Source Data'!$A$2:$A$87,0)),IF(W62="Volume",INDEX('Unit Cost Source Data'!$M$2:$M$87,MATCH('Measurement and Pricing Data'!C62,'Unit Cost Source Data'!$A$2:$A$87,0)),IF(W62="Height",INDEX('Unit Cost Source Data'!$N$2:$N$87,MATCH('Measurement and Pricing Data'!C62,'Unit Cost Source Data'!$A$2:$A$87,0)),"n/a")))</f>
        <v>84.352119838704525</v>
      </c>
      <c r="Y62" s="27">
        <f>IF(W62="TFT",(F62/G62)^2*PI()/4*G62*X62,IF(W62="Volume",PI()*4/3*(H62/2)^2*H62/2*X62,IF(W62="DRT",INDEX('Unit Cost Source Data'!$K$2:$K$87,MATCH('Measurement and Pricing Data'!C62,'Unit Cost Source Data'!$A$2:$A$87,0)),IF(W62="CCT",(1.08)^E62*INDEX('Unit Cost Source Data'!$K$2:$K$87,MATCH('Measurement and Pricing Data'!C62,'Unit Cost Source Data'!$A$2:$A$87,0))*2.5,IF(W62="Height",X62*H62)))))</f>
        <v>13929.062499999998</v>
      </c>
      <c r="Z62" s="27">
        <f>IF(W62="CCT","n/a",INDEX('Unit Cost Source Data'!$K$2:$K$87,MATCH('Measurement and Pricing Data'!C62,'Unit Cost Source Data'!$A$2:$A$87,0))*1.5)</f>
        <v>397.5</v>
      </c>
      <c r="AA62" s="15">
        <f t="shared" si="1"/>
        <v>14326.562499999998</v>
      </c>
      <c r="AB62" s="15">
        <f t="shared" si="2"/>
        <v>14000</v>
      </c>
    </row>
    <row r="63" spans="1:34" ht="28.8" x14ac:dyDescent="0.3">
      <c r="A63" s="1">
        <v>62</v>
      </c>
      <c r="B63" s="1">
        <v>1</v>
      </c>
      <c r="C63" s="6" t="s">
        <v>44</v>
      </c>
      <c r="D63" s="1" t="str">
        <f>INDEX('Name Conversion Table'!$B$2:$B$31,MATCH('Measurement and Pricing Data'!C63,'Name Conversion Table'!$A$2:$A$31,0))</f>
        <v>Coast Live Oak</v>
      </c>
      <c r="E63" s="1" t="s">
        <v>4</v>
      </c>
      <c r="F63" s="39">
        <v>17</v>
      </c>
      <c r="G63" s="10">
        <v>1</v>
      </c>
      <c r="H63" s="4">
        <v>30</v>
      </c>
      <c r="I63" s="4" t="s">
        <v>33</v>
      </c>
      <c r="J63" s="4" t="s">
        <v>91</v>
      </c>
      <c r="K63" s="4" t="s">
        <v>33</v>
      </c>
      <c r="L63" s="4" t="s">
        <v>32</v>
      </c>
      <c r="M63" s="4" t="s">
        <v>72</v>
      </c>
      <c r="N63" s="4" t="s">
        <v>66</v>
      </c>
      <c r="O63" s="1" t="s">
        <v>70</v>
      </c>
      <c r="P63" s="9">
        <v>0.8</v>
      </c>
      <c r="Q63" s="30" t="s">
        <v>72</v>
      </c>
      <c r="R63" s="9">
        <v>1</v>
      </c>
      <c r="S63" s="30" t="s">
        <v>4</v>
      </c>
      <c r="T63" s="1" t="s">
        <v>4</v>
      </c>
      <c r="U63" s="1" t="s">
        <v>33</v>
      </c>
      <c r="V63" s="1" t="str">
        <f t="shared" si="0"/>
        <v>Y</v>
      </c>
      <c r="W63" s="1" t="s">
        <v>28</v>
      </c>
      <c r="X63" s="8">
        <f>IF(W63="TFT",INDEX('Unit Cost Source Data'!$L$2:$L$87,MATCH('Measurement and Pricing Data'!C63,'Unit Cost Source Data'!$A$2:$A$87,0)),IF(W63="Volume",INDEX('Unit Cost Source Data'!$M$2:$M$87,MATCH('Measurement and Pricing Data'!C63,'Unit Cost Source Data'!$A$2:$A$87,0)),IF(W63="Height",INDEX('Unit Cost Source Data'!$N$2:$N$87,MATCH('Measurement and Pricing Data'!C63,'Unit Cost Source Data'!$A$2:$A$87,0)),"n/a")))</f>
        <v>62.700681380483083</v>
      </c>
      <c r="Y63" s="27">
        <f>IF(W63="TFT",(F63/G63)^2*PI()/4*G63*X63,IF(W63="Volume",PI()*4/3*(H63/2)^2*H63/2*X63,IF(W63="DRT",INDEX('Unit Cost Source Data'!$K$2:$K$87,MATCH('Measurement and Pricing Data'!C63,'Unit Cost Source Data'!$A$2:$A$87,0)),IF(W63="CCT",(1.08)^E63*INDEX('Unit Cost Source Data'!$K$2:$K$87,MATCH('Measurement and Pricing Data'!C63,'Unit Cost Source Data'!$A$2:$A$87,0))*2.5,IF(W63="Height",X63*H63)))))</f>
        <v>14231.804999999998</v>
      </c>
      <c r="Z63" s="27">
        <f>IF(W63="CCT","n/a",INDEX('Unit Cost Source Data'!$K$2:$K$87,MATCH('Measurement and Pricing Data'!C63,'Unit Cost Source Data'!$A$2:$A$87,0))*1.5)</f>
        <v>295.46999999999997</v>
      </c>
      <c r="AA63" s="15">
        <f t="shared" si="1"/>
        <v>2846.360999999999</v>
      </c>
      <c r="AB63" s="15">
        <f t="shared" si="2"/>
        <v>2800</v>
      </c>
      <c r="AC63" s="12"/>
      <c r="AD63" s="12"/>
      <c r="AE63" s="12"/>
      <c r="AF63" s="12"/>
      <c r="AG63" s="12"/>
      <c r="AH63" s="12"/>
    </row>
    <row r="64" spans="1:34" ht="28.8" x14ac:dyDescent="0.3">
      <c r="A64" s="1">
        <v>63</v>
      </c>
      <c r="B64" s="1">
        <v>1</v>
      </c>
      <c r="C64" s="6" t="s">
        <v>44</v>
      </c>
      <c r="D64" s="1" t="str">
        <f>INDEX('Name Conversion Table'!$B$2:$B$31,MATCH('Measurement and Pricing Data'!C64,'Name Conversion Table'!$A$2:$A$31,0))</f>
        <v>Coast Live Oak</v>
      </c>
      <c r="E64" s="1" t="s">
        <v>4</v>
      </c>
      <c r="F64" s="39">
        <v>27</v>
      </c>
      <c r="G64" s="10">
        <v>2</v>
      </c>
      <c r="H64" s="4">
        <v>30</v>
      </c>
      <c r="I64" s="4" t="s">
        <v>33</v>
      </c>
      <c r="J64" s="4" t="s">
        <v>91</v>
      </c>
      <c r="K64" s="4" t="s">
        <v>33</v>
      </c>
      <c r="L64" s="4" t="s">
        <v>32</v>
      </c>
      <c r="M64" s="4" t="s">
        <v>68</v>
      </c>
      <c r="N64" s="4" t="s">
        <v>66</v>
      </c>
      <c r="O64" s="1" t="s">
        <v>70</v>
      </c>
      <c r="P64" s="9">
        <v>0.6</v>
      </c>
      <c r="Q64" s="30" t="s">
        <v>112</v>
      </c>
      <c r="R64" s="9">
        <v>1</v>
      </c>
      <c r="S64" s="30" t="s">
        <v>4</v>
      </c>
      <c r="T64" s="1" t="s">
        <v>4</v>
      </c>
      <c r="U64" s="1" t="s">
        <v>33</v>
      </c>
      <c r="V64" s="1" t="str">
        <f t="shared" si="0"/>
        <v>Y</v>
      </c>
      <c r="W64" s="1" t="s">
        <v>28</v>
      </c>
      <c r="X64" s="8">
        <f>IF(W64="TFT",INDEX('Unit Cost Source Data'!$L$2:$L$87,MATCH('Measurement and Pricing Data'!C64,'Unit Cost Source Data'!$A$2:$A$87,0)),IF(W64="Volume",INDEX('Unit Cost Source Data'!$M$2:$M$87,MATCH('Measurement and Pricing Data'!C64,'Unit Cost Source Data'!$A$2:$A$87,0)),IF(W64="Height",INDEX('Unit Cost Source Data'!$N$2:$N$87,MATCH('Measurement and Pricing Data'!C64,'Unit Cost Source Data'!$A$2:$A$87,0)),"n/a")))</f>
        <v>62.700681380483083</v>
      </c>
      <c r="Y64" s="27">
        <f>IF(W64="TFT",(F64/G64)^2*PI()/4*G64*X64,IF(W64="Volume",PI()*4/3*(H64/2)^2*H64/2*X64,IF(W64="DRT",INDEX('Unit Cost Source Data'!$K$2:$K$87,MATCH('Measurement and Pricing Data'!C64,'Unit Cost Source Data'!$A$2:$A$87,0)),IF(W64="CCT",(1.08)^E64*INDEX('Unit Cost Source Data'!$K$2:$K$87,MATCH('Measurement and Pricing Data'!C64,'Unit Cost Source Data'!$A$2:$A$87,0))*2.5,IF(W64="Height",X64*H64)))))</f>
        <v>17949.802499999998</v>
      </c>
      <c r="Z64" s="27">
        <f>IF(W64="CCT","n/a",INDEX('Unit Cost Source Data'!$K$2:$K$87,MATCH('Measurement and Pricing Data'!C64,'Unit Cost Source Data'!$A$2:$A$87,0))*1.5)</f>
        <v>295.46999999999997</v>
      </c>
      <c r="AA64" s="15">
        <f t="shared" si="1"/>
        <v>7179.9210000000021</v>
      </c>
      <c r="AB64" s="15">
        <f t="shared" si="2"/>
        <v>7200</v>
      </c>
      <c r="AC64" s="12"/>
      <c r="AD64" s="12"/>
      <c r="AE64" s="12"/>
      <c r="AF64" s="12"/>
      <c r="AG64" s="12"/>
      <c r="AH64" s="12"/>
    </row>
    <row r="65" spans="1:34" ht="28.8" x14ac:dyDescent="0.3">
      <c r="A65" s="1">
        <v>64</v>
      </c>
      <c r="B65" s="1">
        <v>1</v>
      </c>
      <c r="C65" s="6" t="s">
        <v>44</v>
      </c>
      <c r="D65" s="1" t="str">
        <f>INDEX('Name Conversion Table'!$B$2:$B$31,MATCH('Measurement and Pricing Data'!C65,'Name Conversion Table'!$A$2:$A$31,0))</f>
        <v>Coast Live Oak</v>
      </c>
      <c r="E65" s="1" t="s">
        <v>4</v>
      </c>
      <c r="F65" s="39">
        <v>17</v>
      </c>
      <c r="G65" s="10">
        <v>1</v>
      </c>
      <c r="H65" s="4">
        <v>40</v>
      </c>
      <c r="I65" s="4" t="s">
        <v>33</v>
      </c>
      <c r="J65" s="4" t="s">
        <v>91</v>
      </c>
      <c r="K65" s="4" t="s">
        <v>33</v>
      </c>
      <c r="L65" s="4" t="s">
        <v>32</v>
      </c>
      <c r="M65" s="4" t="s">
        <v>95</v>
      </c>
      <c r="N65" s="4" t="s">
        <v>66</v>
      </c>
      <c r="O65" s="1" t="s">
        <v>70</v>
      </c>
      <c r="P65" s="9">
        <v>0.6</v>
      </c>
      <c r="Q65" s="30" t="s">
        <v>108</v>
      </c>
      <c r="R65" s="9">
        <v>1</v>
      </c>
      <c r="S65" s="30" t="s">
        <v>4</v>
      </c>
      <c r="T65" s="1" t="s">
        <v>4</v>
      </c>
      <c r="U65" s="1" t="s">
        <v>33</v>
      </c>
      <c r="V65" s="1" t="str">
        <f t="shared" si="0"/>
        <v>Y</v>
      </c>
      <c r="W65" s="1" t="s">
        <v>28</v>
      </c>
      <c r="X65" s="8">
        <f>IF(W65="TFT",INDEX('Unit Cost Source Data'!$L$2:$L$87,MATCH('Measurement and Pricing Data'!C65,'Unit Cost Source Data'!$A$2:$A$87,0)),IF(W65="Volume",INDEX('Unit Cost Source Data'!$M$2:$M$87,MATCH('Measurement and Pricing Data'!C65,'Unit Cost Source Data'!$A$2:$A$87,0)),IF(W65="Height",INDEX('Unit Cost Source Data'!$N$2:$N$87,MATCH('Measurement and Pricing Data'!C65,'Unit Cost Source Data'!$A$2:$A$87,0)),"n/a")))</f>
        <v>62.700681380483083</v>
      </c>
      <c r="Y65" s="27">
        <f>IF(W65="TFT",(F65/G65)^2*PI()/4*G65*X65,IF(W65="Volume",PI()*4/3*(H65/2)^2*H65/2*X65,IF(W65="DRT",INDEX('Unit Cost Source Data'!$K$2:$K$87,MATCH('Measurement and Pricing Data'!C65,'Unit Cost Source Data'!$A$2:$A$87,0)),IF(W65="CCT",(1.08)^E65*INDEX('Unit Cost Source Data'!$K$2:$K$87,MATCH('Measurement and Pricing Data'!C65,'Unit Cost Source Data'!$A$2:$A$87,0))*2.5,IF(W65="Height",X65*H65)))))</f>
        <v>14231.804999999998</v>
      </c>
      <c r="Z65" s="27">
        <f>IF(W65="CCT","n/a",INDEX('Unit Cost Source Data'!$K$2:$K$87,MATCH('Measurement and Pricing Data'!C65,'Unit Cost Source Data'!$A$2:$A$87,0))*1.5)</f>
        <v>295.46999999999997</v>
      </c>
      <c r="AA65" s="15">
        <f t="shared" si="1"/>
        <v>5692.7219999999998</v>
      </c>
      <c r="AB65" s="15">
        <f t="shared" si="2"/>
        <v>5700</v>
      </c>
      <c r="AC65" s="12"/>
      <c r="AD65" s="12"/>
      <c r="AE65" s="12"/>
      <c r="AF65" s="12"/>
      <c r="AG65" s="12"/>
      <c r="AH65" s="12"/>
    </row>
    <row r="66" spans="1:34" x14ac:dyDescent="0.3">
      <c r="A66" s="1">
        <v>65</v>
      </c>
      <c r="B66" s="1">
        <v>3</v>
      </c>
      <c r="C66" s="6" t="s">
        <v>44</v>
      </c>
      <c r="D66" s="1" t="str">
        <f>INDEX('Name Conversion Table'!$B$2:$B$31,MATCH('Measurement and Pricing Data'!C66,'Name Conversion Table'!$A$2:$A$31,0))</f>
        <v>Coast Live Oak</v>
      </c>
      <c r="E66" s="1" t="s">
        <v>4</v>
      </c>
      <c r="F66" s="39">
        <v>12</v>
      </c>
      <c r="G66" s="10">
        <v>1</v>
      </c>
      <c r="H66" s="4">
        <v>30</v>
      </c>
      <c r="I66" s="4" t="s">
        <v>33</v>
      </c>
      <c r="J66" s="4" t="s">
        <v>142</v>
      </c>
      <c r="K66" s="4" t="s">
        <v>33</v>
      </c>
      <c r="L66" s="4" t="s">
        <v>32</v>
      </c>
      <c r="M66" s="4" t="s">
        <v>14</v>
      </c>
      <c r="N66" s="4" t="s">
        <v>66</v>
      </c>
      <c r="O66" s="1" t="s">
        <v>70</v>
      </c>
      <c r="P66" s="9">
        <v>0</v>
      </c>
      <c r="Q66" s="30" t="s">
        <v>55</v>
      </c>
      <c r="R66" s="9">
        <v>1</v>
      </c>
      <c r="S66" s="30" t="s">
        <v>4</v>
      </c>
      <c r="T66" s="1" t="s">
        <v>4</v>
      </c>
      <c r="U66" s="1" t="s">
        <v>33</v>
      </c>
      <c r="V66" s="1" t="str">
        <f t="shared" ref="V66:V129" si="3">IF(P66&gt;0,"Y","N")</f>
        <v>N</v>
      </c>
      <c r="W66" s="1" t="s">
        <v>28</v>
      </c>
      <c r="X66" s="8">
        <f>IF(W66="TFT",INDEX('Unit Cost Source Data'!$L$2:$L$87,MATCH('Measurement and Pricing Data'!C66,'Unit Cost Source Data'!$A$2:$A$87,0)),IF(W66="Volume",INDEX('Unit Cost Source Data'!$M$2:$M$87,MATCH('Measurement and Pricing Data'!C66,'Unit Cost Source Data'!$A$2:$A$87,0)),IF(W66="Height",INDEX('Unit Cost Source Data'!$N$2:$N$87,MATCH('Measurement and Pricing Data'!C66,'Unit Cost Source Data'!$A$2:$A$87,0)),"n/a")))</f>
        <v>62.700681380483083</v>
      </c>
      <c r="Y66" s="27">
        <f>IF(W66="TFT",(F66/G66)^2*PI()/4*G66*X66,IF(W66="Volume",PI()*4/3*(H66/2)^2*H66/2*X66,IF(W66="DRT",INDEX('Unit Cost Source Data'!$K$2:$K$87,MATCH('Measurement and Pricing Data'!C66,'Unit Cost Source Data'!$A$2:$A$87,0)),IF(W66="CCT",(1.08)^E66*INDEX('Unit Cost Source Data'!$K$2:$K$87,MATCH('Measurement and Pricing Data'!C66,'Unit Cost Source Data'!$A$2:$A$87,0))*2.5,IF(W66="Height",X66*H66)))))</f>
        <v>7091.28</v>
      </c>
      <c r="Z66" s="27">
        <f>IF(W66="CCT","n/a",INDEX('Unit Cost Source Data'!$K$2:$K$87,MATCH('Measurement and Pricing Data'!C66,'Unit Cost Source Data'!$A$2:$A$87,0))*1.5)</f>
        <v>295.46999999999997</v>
      </c>
      <c r="AA66" s="15">
        <f t="shared" ref="AA66:AA129" si="4">B66*IF(W66="CCT",(Y66*R66)-(Y66*P66),IF(P66&gt;0,(Y66*R66+Z66)-(Y66*P66+Z66),Y66*R66+Z66))</f>
        <v>22160.25</v>
      </c>
      <c r="AB66" s="15">
        <f t="shared" ref="AB66:AB129" si="5">ROUND(AA66,2-(1+INT(LOG10(ABS(AA66)))))</f>
        <v>22000</v>
      </c>
      <c r="AC66" s="12"/>
      <c r="AD66" s="12"/>
      <c r="AE66" s="12"/>
      <c r="AF66" s="12"/>
      <c r="AG66" s="12"/>
      <c r="AH66" s="12"/>
    </row>
    <row r="67" spans="1:34" ht="28.8" x14ac:dyDescent="0.3">
      <c r="A67" s="1">
        <v>66</v>
      </c>
      <c r="B67" s="1">
        <v>1</v>
      </c>
      <c r="C67" s="6" t="s">
        <v>78</v>
      </c>
      <c r="D67" s="1" t="str">
        <f>INDEX('Name Conversion Table'!$B$2:$B$31,MATCH('Measurement and Pricing Data'!C67,'Name Conversion Table'!$A$2:$A$31,0))</f>
        <v>California Black Walnut</v>
      </c>
      <c r="E67" s="1" t="s">
        <v>4</v>
      </c>
      <c r="F67" s="39">
        <v>10</v>
      </c>
      <c r="G67" s="10">
        <v>2</v>
      </c>
      <c r="H67" s="4">
        <v>25</v>
      </c>
      <c r="I67" s="4" t="s">
        <v>33</v>
      </c>
      <c r="J67" s="4" t="s">
        <v>91</v>
      </c>
      <c r="K67" s="4" t="s">
        <v>33</v>
      </c>
      <c r="L67" s="4" t="s">
        <v>32</v>
      </c>
      <c r="M67" s="4" t="s">
        <v>14</v>
      </c>
      <c r="N67" s="4" t="s">
        <v>66</v>
      </c>
      <c r="O67" s="1" t="s">
        <v>70</v>
      </c>
      <c r="P67" s="9">
        <v>0</v>
      </c>
      <c r="Q67" s="30" t="s">
        <v>55</v>
      </c>
      <c r="R67" s="9">
        <v>0.9</v>
      </c>
      <c r="S67" s="30" t="s">
        <v>74</v>
      </c>
      <c r="T67" s="1" t="s">
        <v>4</v>
      </c>
      <c r="U67" s="1" t="s">
        <v>33</v>
      </c>
      <c r="V67" s="1" t="str">
        <f t="shared" si="3"/>
        <v>N</v>
      </c>
      <c r="W67" s="1" t="s">
        <v>28</v>
      </c>
      <c r="X67" s="8">
        <f>IF(W67="TFT",INDEX('Unit Cost Source Data'!$L$2:$L$87,MATCH('Measurement and Pricing Data'!C67,'Unit Cost Source Data'!$A$2:$A$87,0)),IF(W67="Volume",INDEX('Unit Cost Source Data'!$M$2:$M$87,MATCH('Measurement and Pricing Data'!C67,'Unit Cost Source Data'!$A$2:$A$87,0)),IF(W67="Height",INDEX('Unit Cost Source Data'!$N$2:$N$87,MATCH('Measurement and Pricing Data'!C67,'Unit Cost Source Data'!$A$2:$A$87,0)),"n/a")))</f>
        <v>84.352119838704525</v>
      </c>
      <c r="Y67" s="27">
        <f>IF(W67="TFT",(F67/G67)^2*PI()/4*G67*X67,IF(W67="Volume",PI()*4/3*(H67/2)^2*H67/2*X67,IF(W67="DRT",INDEX('Unit Cost Source Data'!$K$2:$K$87,MATCH('Measurement and Pricing Data'!C67,'Unit Cost Source Data'!$A$2:$A$87,0)),IF(W67="CCT",(1.08)^E67*INDEX('Unit Cost Source Data'!$K$2:$K$87,MATCH('Measurement and Pricing Data'!C67,'Unit Cost Source Data'!$A$2:$A$87,0))*2.5,IF(W67="Height",X67*H67)))))</f>
        <v>3312.5</v>
      </c>
      <c r="Z67" s="27">
        <f>IF(W67="CCT","n/a",INDEX('Unit Cost Source Data'!$K$2:$K$87,MATCH('Measurement and Pricing Data'!C67,'Unit Cost Source Data'!$A$2:$A$87,0))*1.5)</f>
        <v>397.5</v>
      </c>
      <c r="AA67" s="15">
        <f t="shared" si="4"/>
        <v>3378.75</v>
      </c>
      <c r="AB67" s="15">
        <f t="shared" si="5"/>
        <v>3400</v>
      </c>
      <c r="AC67" s="12"/>
      <c r="AD67" s="12"/>
      <c r="AE67" s="12"/>
      <c r="AF67" s="12"/>
      <c r="AG67" s="12"/>
      <c r="AH67" s="12"/>
    </row>
    <row r="68" spans="1:34" ht="28.8" x14ac:dyDescent="0.3">
      <c r="A68" s="1">
        <v>67</v>
      </c>
      <c r="B68" s="1">
        <v>1</v>
      </c>
      <c r="C68" s="6" t="s">
        <v>78</v>
      </c>
      <c r="D68" s="1" t="str">
        <f>INDEX('Name Conversion Table'!$B$2:$B$31,MATCH('Measurement and Pricing Data'!C68,'Name Conversion Table'!$A$2:$A$31,0))</f>
        <v>California Black Walnut</v>
      </c>
      <c r="E68" s="1" t="s">
        <v>4</v>
      </c>
      <c r="F68" s="39">
        <v>20</v>
      </c>
      <c r="G68" s="10">
        <v>4</v>
      </c>
      <c r="H68" s="4">
        <v>20</v>
      </c>
      <c r="I68" s="4" t="s">
        <v>33</v>
      </c>
      <c r="J68" s="4" t="s">
        <v>91</v>
      </c>
      <c r="K68" s="4" t="s">
        <v>33</v>
      </c>
      <c r="L68" s="4" t="s">
        <v>32</v>
      </c>
      <c r="M68" s="4" t="s">
        <v>14</v>
      </c>
      <c r="N68" s="4" t="s">
        <v>66</v>
      </c>
      <c r="O68" s="1" t="s">
        <v>70</v>
      </c>
      <c r="P68" s="9">
        <v>0.15</v>
      </c>
      <c r="Q68" s="30" t="s">
        <v>71</v>
      </c>
      <c r="R68" s="9">
        <v>0.8</v>
      </c>
      <c r="S68" s="30" t="s">
        <v>74</v>
      </c>
      <c r="T68" s="1" t="s">
        <v>4</v>
      </c>
      <c r="U68" s="1" t="s">
        <v>33</v>
      </c>
      <c r="V68" s="1" t="str">
        <f t="shared" si="3"/>
        <v>Y</v>
      </c>
      <c r="W68" s="1" t="s">
        <v>28</v>
      </c>
      <c r="X68" s="8">
        <f>IF(W68="TFT",INDEX('Unit Cost Source Data'!$L$2:$L$87,MATCH('Measurement and Pricing Data'!C68,'Unit Cost Source Data'!$A$2:$A$87,0)),IF(W68="Volume",INDEX('Unit Cost Source Data'!$M$2:$M$87,MATCH('Measurement and Pricing Data'!C68,'Unit Cost Source Data'!$A$2:$A$87,0)),IF(W68="Height",INDEX('Unit Cost Source Data'!$N$2:$N$87,MATCH('Measurement and Pricing Data'!C68,'Unit Cost Source Data'!$A$2:$A$87,0)),"n/a")))</f>
        <v>84.352119838704525</v>
      </c>
      <c r="Y68" s="27">
        <f>IF(W68="TFT",(F68/G68)^2*PI()/4*G68*X68,IF(W68="Volume",PI()*4/3*(H68/2)^2*H68/2*X68,IF(W68="DRT",INDEX('Unit Cost Source Data'!$K$2:$K$87,MATCH('Measurement and Pricing Data'!C68,'Unit Cost Source Data'!$A$2:$A$87,0)),IF(W68="CCT",(1.08)^E68*INDEX('Unit Cost Source Data'!$K$2:$K$87,MATCH('Measurement and Pricing Data'!C68,'Unit Cost Source Data'!$A$2:$A$87,0))*2.5,IF(W68="Height",X68*H68)))))</f>
        <v>6625</v>
      </c>
      <c r="Z68" s="27">
        <f>IF(W68="CCT","n/a",INDEX('Unit Cost Source Data'!$K$2:$K$87,MATCH('Measurement and Pricing Data'!C68,'Unit Cost Source Data'!$A$2:$A$87,0))*1.5)</f>
        <v>397.5</v>
      </c>
      <c r="AA68" s="15">
        <f t="shared" si="4"/>
        <v>4306.25</v>
      </c>
      <c r="AB68" s="15">
        <f t="shared" si="5"/>
        <v>4300</v>
      </c>
      <c r="AC68" s="12"/>
      <c r="AD68" s="12"/>
      <c r="AE68" s="12"/>
      <c r="AF68" s="12"/>
      <c r="AG68" s="12"/>
      <c r="AH68" s="12"/>
    </row>
    <row r="69" spans="1:34" ht="28.8" x14ac:dyDescent="0.3">
      <c r="A69" s="1">
        <v>68</v>
      </c>
      <c r="B69" s="1">
        <v>1</v>
      </c>
      <c r="C69" s="6" t="s">
        <v>78</v>
      </c>
      <c r="D69" s="1" t="str">
        <f>INDEX('Name Conversion Table'!$B$2:$B$31,MATCH('Measurement and Pricing Data'!C69,'Name Conversion Table'!$A$2:$A$31,0))</f>
        <v>California Black Walnut</v>
      </c>
      <c r="E69" s="1" t="s">
        <v>4</v>
      </c>
      <c r="F69" s="39">
        <v>14</v>
      </c>
      <c r="G69" s="10">
        <v>1</v>
      </c>
      <c r="H69" s="4">
        <v>25</v>
      </c>
      <c r="I69" s="4" t="s">
        <v>33</v>
      </c>
      <c r="J69" s="4" t="s">
        <v>91</v>
      </c>
      <c r="K69" s="4" t="s">
        <v>33</v>
      </c>
      <c r="L69" s="4" t="s">
        <v>32</v>
      </c>
      <c r="M69" s="4" t="s">
        <v>14</v>
      </c>
      <c r="N69" s="4" t="s">
        <v>66</v>
      </c>
      <c r="O69" s="1" t="s">
        <v>70</v>
      </c>
      <c r="P69" s="9">
        <v>0.15</v>
      </c>
      <c r="Q69" s="30" t="s">
        <v>71</v>
      </c>
      <c r="R69" s="9">
        <v>0.8</v>
      </c>
      <c r="S69" s="30" t="s">
        <v>74</v>
      </c>
      <c r="T69" s="1" t="s">
        <v>4</v>
      </c>
      <c r="U69" s="1" t="s">
        <v>33</v>
      </c>
      <c r="V69" s="1" t="str">
        <f t="shared" si="3"/>
        <v>Y</v>
      </c>
      <c r="W69" s="1" t="s">
        <v>28</v>
      </c>
      <c r="X69" s="8">
        <f>IF(W69="TFT",INDEX('Unit Cost Source Data'!$L$2:$L$87,MATCH('Measurement and Pricing Data'!C69,'Unit Cost Source Data'!$A$2:$A$87,0)),IF(W69="Volume",INDEX('Unit Cost Source Data'!$M$2:$M$87,MATCH('Measurement and Pricing Data'!C69,'Unit Cost Source Data'!$A$2:$A$87,0)),IF(W69="Height",INDEX('Unit Cost Source Data'!$N$2:$N$87,MATCH('Measurement and Pricing Data'!C69,'Unit Cost Source Data'!$A$2:$A$87,0)),"n/a")))</f>
        <v>84.352119838704525</v>
      </c>
      <c r="Y69" s="27">
        <f>IF(W69="TFT",(F69/G69)^2*PI()/4*G69*X69,IF(W69="Volume",PI()*4/3*(H69/2)^2*H69/2*X69,IF(W69="DRT",INDEX('Unit Cost Source Data'!$K$2:$K$87,MATCH('Measurement and Pricing Data'!C69,'Unit Cost Source Data'!$A$2:$A$87,0)),IF(W69="CCT",(1.08)^E69*INDEX('Unit Cost Source Data'!$K$2:$K$87,MATCH('Measurement and Pricing Data'!C69,'Unit Cost Source Data'!$A$2:$A$87,0))*2.5,IF(W69="Height",X69*H69)))))</f>
        <v>12984.999999999998</v>
      </c>
      <c r="Z69" s="27">
        <f>IF(W69="CCT","n/a",INDEX('Unit Cost Source Data'!$K$2:$K$87,MATCH('Measurement and Pricing Data'!C69,'Unit Cost Source Data'!$A$2:$A$87,0))*1.5)</f>
        <v>397.5</v>
      </c>
      <c r="AA69" s="15">
        <f t="shared" si="4"/>
        <v>8440.25</v>
      </c>
      <c r="AB69" s="15">
        <f t="shared" si="5"/>
        <v>8400</v>
      </c>
      <c r="AC69" s="12"/>
      <c r="AD69" s="12"/>
      <c r="AE69" s="12"/>
      <c r="AF69" s="12"/>
      <c r="AG69" s="12"/>
      <c r="AH69" s="12"/>
    </row>
    <row r="70" spans="1:34" ht="28.8" x14ac:dyDescent="0.3">
      <c r="A70" s="1">
        <v>69</v>
      </c>
      <c r="B70" s="1">
        <v>1</v>
      </c>
      <c r="C70" s="6" t="s">
        <v>79</v>
      </c>
      <c r="D70" s="1" t="str">
        <f>INDEX('Name Conversion Table'!$B$2:$B$31,MATCH('Measurement and Pricing Data'!C70,'Name Conversion Table'!$A$2:$A$31,0))</f>
        <v>Aleppo Pine</v>
      </c>
      <c r="E70" s="1" t="s">
        <v>4</v>
      </c>
      <c r="F70" s="39">
        <v>24</v>
      </c>
      <c r="G70" s="10">
        <v>1</v>
      </c>
      <c r="H70" s="4">
        <v>50</v>
      </c>
      <c r="I70" s="4" t="s">
        <v>33</v>
      </c>
      <c r="J70" s="4" t="s">
        <v>91</v>
      </c>
      <c r="K70" s="4" t="s">
        <v>33</v>
      </c>
      <c r="L70" s="4" t="s">
        <v>33</v>
      </c>
      <c r="M70" s="4" t="s">
        <v>14</v>
      </c>
      <c r="N70" s="4" t="s">
        <v>66</v>
      </c>
      <c r="O70" s="1" t="s">
        <v>70</v>
      </c>
      <c r="P70" s="9">
        <v>0</v>
      </c>
      <c r="Q70" s="30" t="s">
        <v>55</v>
      </c>
      <c r="R70" s="9">
        <v>1</v>
      </c>
      <c r="S70" s="30" t="s">
        <v>4</v>
      </c>
      <c r="T70" s="1" t="s">
        <v>4</v>
      </c>
      <c r="U70" s="1" t="s">
        <v>33</v>
      </c>
      <c r="V70" s="1" t="str">
        <f t="shared" si="3"/>
        <v>N</v>
      </c>
      <c r="W70" s="1" t="s">
        <v>28</v>
      </c>
      <c r="X70" s="8">
        <f>IF(W70="TFT",INDEX('Unit Cost Source Data'!$L$2:$L$87,MATCH('Measurement and Pricing Data'!C70,'Unit Cost Source Data'!$A$2:$A$87,0)),IF(W70="Volume",INDEX('Unit Cost Source Data'!$M$2:$M$87,MATCH('Measurement and Pricing Data'!C70,'Unit Cost Source Data'!$A$2:$A$87,0)),IF(W70="Height",INDEX('Unit Cost Source Data'!$N$2:$N$87,MATCH('Measurement and Pricing Data'!C70,'Unit Cost Source Data'!$A$2:$A$87,0)),"n/a")))</f>
        <v>59.839075503690815</v>
      </c>
      <c r="Y70" s="27">
        <f>IF(W70="TFT",(F70/G70)^2*PI()/4*G70*X70,IF(W70="Volume",PI()*4/3*(H70/2)^2*H70/2*X70,IF(W70="DRT",INDEX('Unit Cost Source Data'!$K$2:$K$87,MATCH('Measurement and Pricing Data'!C70,'Unit Cost Source Data'!$A$2:$A$87,0)),IF(W70="CCT",(1.08)^E70*INDEX('Unit Cost Source Data'!$K$2:$K$87,MATCH('Measurement and Pricing Data'!C70,'Unit Cost Source Data'!$A$2:$A$87,0))*2.5,IF(W70="Height",X70*H70)))))</f>
        <v>27070.560000000001</v>
      </c>
      <c r="Z70" s="27">
        <f>IF(W70="CCT","n/a",INDEX('Unit Cost Source Data'!$K$2:$K$87,MATCH('Measurement and Pricing Data'!C70,'Unit Cost Source Data'!$A$2:$A$87,0))*1.5)</f>
        <v>281.98500000000001</v>
      </c>
      <c r="AA70" s="15">
        <f t="shared" si="4"/>
        <v>27352.545000000002</v>
      </c>
      <c r="AB70" s="15">
        <f t="shared" si="5"/>
        <v>27000</v>
      </c>
    </row>
    <row r="71" spans="1:34" x14ac:dyDescent="0.3">
      <c r="A71" s="1">
        <v>70</v>
      </c>
      <c r="B71" s="1">
        <v>1</v>
      </c>
      <c r="C71" s="6" t="s">
        <v>44</v>
      </c>
      <c r="D71" s="1" t="str">
        <f>INDEX('Name Conversion Table'!$B$2:$B$31,MATCH('Measurement and Pricing Data'!C71,'Name Conversion Table'!$A$2:$A$31,0))</f>
        <v>Coast Live Oak</v>
      </c>
      <c r="E71" s="1" t="s">
        <v>4</v>
      </c>
      <c r="F71" s="39">
        <v>12</v>
      </c>
      <c r="G71" s="10">
        <v>1</v>
      </c>
      <c r="H71" s="4">
        <v>30</v>
      </c>
      <c r="I71" s="4" t="s">
        <v>33</v>
      </c>
      <c r="J71" s="4" t="s">
        <v>142</v>
      </c>
      <c r="K71" s="4" t="s">
        <v>33</v>
      </c>
      <c r="L71" s="4" t="s">
        <v>32</v>
      </c>
      <c r="M71" s="4" t="s">
        <v>14</v>
      </c>
      <c r="N71" s="4" t="s">
        <v>66</v>
      </c>
      <c r="O71" s="1" t="s">
        <v>70</v>
      </c>
      <c r="P71" s="9">
        <v>0</v>
      </c>
      <c r="Q71" s="30" t="s">
        <v>55</v>
      </c>
      <c r="R71" s="9">
        <v>1</v>
      </c>
      <c r="S71" s="30" t="s">
        <v>4</v>
      </c>
      <c r="T71" s="1" t="s">
        <v>4</v>
      </c>
      <c r="U71" s="1" t="s">
        <v>33</v>
      </c>
      <c r="V71" s="1" t="str">
        <f t="shared" si="3"/>
        <v>N</v>
      </c>
      <c r="W71" s="1" t="s">
        <v>28</v>
      </c>
      <c r="X71" s="8">
        <f>IF(W71="TFT",INDEX('Unit Cost Source Data'!$L$2:$L$87,MATCH('Measurement and Pricing Data'!C71,'Unit Cost Source Data'!$A$2:$A$87,0)),IF(W71="Volume",INDEX('Unit Cost Source Data'!$M$2:$M$87,MATCH('Measurement and Pricing Data'!C71,'Unit Cost Source Data'!$A$2:$A$87,0)),IF(W71="Height",INDEX('Unit Cost Source Data'!$N$2:$N$87,MATCH('Measurement and Pricing Data'!C71,'Unit Cost Source Data'!$A$2:$A$87,0)),"n/a")))</f>
        <v>62.700681380483083</v>
      </c>
      <c r="Y71" s="27">
        <f>IF(W71="TFT",(F71/G71)^2*PI()/4*G71*X71,IF(W71="Volume",PI()*4/3*(H71/2)^2*H71/2*X71,IF(W71="DRT",INDEX('Unit Cost Source Data'!$K$2:$K$87,MATCH('Measurement and Pricing Data'!C71,'Unit Cost Source Data'!$A$2:$A$87,0)),IF(W71="CCT",(1.08)^E71*INDEX('Unit Cost Source Data'!$K$2:$K$87,MATCH('Measurement and Pricing Data'!C71,'Unit Cost Source Data'!$A$2:$A$87,0))*2.5,IF(W71="Height",X71*H71)))))</f>
        <v>7091.28</v>
      </c>
      <c r="Z71" s="27">
        <f>IF(W71="CCT","n/a",INDEX('Unit Cost Source Data'!$K$2:$K$87,MATCH('Measurement and Pricing Data'!C71,'Unit Cost Source Data'!$A$2:$A$87,0))*1.5)</f>
        <v>295.46999999999997</v>
      </c>
      <c r="AA71" s="15">
        <f t="shared" si="4"/>
        <v>7386.75</v>
      </c>
      <c r="AB71" s="15">
        <f t="shared" si="5"/>
        <v>7400</v>
      </c>
    </row>
    <row r="72" spans="1:34" ht="28.8" x14ac:dyDescent="0.3">
      <c r="A72" s="1">
        <v>71</v>
      </c>
      <c r="B72" s="1">
        <v>1</v>
      </c>
      <c r="C72" s="6" t="s">
        <v>44</v>
      </c>
      <c r="D72" s="1" t="str">
        <f>INDEX('Name Conversion Table'!$B$2:$B$31,MATCH('Measurement and Pricing Data'!C72,'Name Conversion Table'!$A$2:$A$31,0))</f>
        <v>Coast Live Oak</v>
      </c>
      <c r="E72" s="1" t="s">
        <v>4</v>
      </c>
      <c r="F72" s="39">
        <v>22</v>
      </c>
      <c r="G72" s="10">
        <v>1</v>
      </c>
      <c r="H72" s="4">
        <v>50</v>
      </c>
      <c r="I72" s="4" t="s">
        <v>33</v>
      </c>
      <c r="J72" s="4" t="s">
        <v>91</v>
      </c>
      <c r="K72" s="4" t="s">
        <v>33</v>
      </c>
      <c r="L72" s="4" t="s">
        <v>32</v>
      </c>
      <c r="M72" s="4" t="s">
        <v>63</v>
      </c>
      <c r="N72" s="4" t="s">
        <v>66</v>
      </c>
      <c r="O72" s="1" t="s">
        <v>70</v>
      </c>
      <c r="P72" s="9">
        <v>0.7</v>
      </c>
      <c r="Q72" s="30" t="s">
        <v>60</v>
      </c>
      <c r="R72" s="9">
        <v>1</v>
      </c>
      <c r="S72" s="30" t="s">
        <v>4</v>
      </c>
      <c r="T72" s="1" t="s">
        <v>4</v>
      </c>
      <c r="U72" s="1" t="s">
        <v>33</v>
      </c>
      <c r="V72" s="1" t="str">
        <f t="shared" si="3"/>
        <v>Y</v>
      </c>
      <c r="W72" s="1" t="s">
        <v>28</v>
      </c>
      <c r="X72" s="8">
        <f>IF(W72="TFT",INDEX('Unit Cost Source Data'!$L$2:$L$87,MATCH('Measurement and Pricing Data'!C72,'Unit Cost Source Data'!$A$2:$A$87,0)),IF(W72="Volume",INDEX('Unit Cost Source Data'!$M$2:$M$87,MATCH('Measurement and Pricing Data'!C72,'Unit Cost Source Data'!$A$2:$A$87,0)),IF(W72="Height",INDEX('Unit Cost Source Data'!$N$2:$N$87,MATCH('Measurement and Pricing Data'!C72,'Unit Cost Source Data'!$A$2:$A$87,0)),"n/a")))</f>
        <v>62.700681380483083</v>
      </c>
      <c r="Y72" s="27">
        <f>IF(W72="TFT",(F72/G72)^2*PI()/4*G72*X72,IF(W72="Volume",PI()*4/3*(H72/2)^2*H72/2*X72,IF(W72="DRT",INDEX('Unit Cost Source Data'!$K$2:$K$87,MATCH('Measurement and Pricing Data'!C72,'Unit Cost Source Data'!$A$2:$A$87,0)),IF(W72="CCT",(1.08)^E72*INDEX('Unit Cost Source Data'!$K$2:$K$87,MATCH('Measurement and Pricing Data'!C72,'Unit Cost Source Data'!$A$2:$A$87,0))*2.5,IF(W72="Height",X72*H72)))))</f>
        <v>23834.579999999998</v>
      </c>
      <c r="Z72" s="27">
        <f>IF(W72="CCT","n/a",INDEX('Unit Cost Source Data'!$K$2:$K$87,MATCH('Measurement and Pricing Data'!C72,'Unit Cost Source Data'!$A$2:$A$87,0))*1.5)</f>
        <v>295.46999999999997</v>
      </c>
      <c r="AA72" s="15">
        <f t="shared" si="4"/>
        <v>7150.3739999999998</v>
      </c>
      <c r="AB72" s="15">
        <f t="shared" si="5"/>
        <v>7200</v>
      </c>
    </row>
    <row r="73" spans="1:34" ht="28.8" x14ac:dyDescent="0.3">
      <c r="A73" s="1">
        <v>72</v>
      </c>
      <c r="B73" s="1">
        <v>1</v>
      </c>
      <c r="C73" s="6" t="s">
        <v>44</v>
      </c>
      <c r="D73" s="1" t="str">
        <f>INDEX('Name Conversion Table'!$B$2:$B$31,MATCH('Measurement and Pricing Data'!C73,'Name Conversion Table'!$A$2:$A$31,0))</f>
        <v>Coast Live Oak</v>
      </c>
      <c r="E73" s="1" t="s">
        <v>4</v>
      </c>
      <c r="F73" s="39">
        <v>12</v>
      </c>
      <c r="G73" s="10">
        <v>1</v>
      </c>
      <c r="H73" s="4">
        <v>30</v>
      </c>
      <c r="I73" s="4" t="s">
        <v>33</v>
      </c>
      <c r="J73" s="4" t="s">
        <v>91</v>
      </c>
      <c r="K73" s="4" t="s">
        <v>33</v>
      </c>
      <c r="L73" s="4" t="s">
        <v>32</v>
      </c>
      <c r="M73" s="4" t="s">
        <v>97</v>
      </c>
      <c r="N73" s="4" t="s">
        <v>66</v>
      </c>
      <c r="O73" s="1" t="s">
        <v>70</v>
      </c>
      <c r="P73" s="9">
        <v>0.2</v>
      </c>
      <c r="Q73" s="30" t="s">
        <v>97</v>
      </c>
      <c r="R73" s="9">
        <v>0.3</v>
      </c>
      <c r="S73" s="30" t="s">
        <v>140</v>
      </c>
      <c r="T73" s="1" t="s">
        <v>141</v>
      </c>
      <c r="U73" s="1" t="s">
        <v>33</v>
      </c>
      <c r="V73" s="1" t="str">
        <f t="shared" si="3"/>
        <v>Y</v>
      </c>
      <c r="W73" s="1" t="s">
        <v>28</v>
      </c>
      <c r="X73" s="8">
        <f>IF(W73="TFT",INDEX('Unit Cost Source Data'!$L$2:$L$87,MATCH('Measurement and Pricing Data'!C73,'Unit Cost Source Data'!$A$2:$A$87,0)),IF(W73="Volume",INDEX('Unit Cost Source Data'!$M$2:$M$87,MATCH('Measurement and Pricing Data'!C73,'Unit Cost Source Data'!$A$2:$A$87,0)),IF(W73="Height",INDEX('Unit Cost Source Data'!$N$2:$N$87,MATCH('Measurement and Pricing Data'!C73,'Unit Cost Source Data'!$A$2:$A$87,0)),"n/a")))</f>
        <v>62.700681380483083</v>
      </c>
      <c r="Y73" s="27">
        <f>IF(W73="TFT",(F73/G73)^2*PI()/4*G73*X73,IF(W73="Volume",PI()*4/3*(H73/2)^2*H73/2*X73,IF(W73="DRT",INDEX('Unit Cost Source Data'!$K$2:$K$87,MATCH('Measurement and Pricing Data'!C73,'Unit Cost Source Data'!$A$2:$A$87,0)),IF(W73="CCT",(1.08)^E73*INDEX('Unit Cost Source Data'!$K$2:$K$87,MATCH('Measurement and Pricing Data'!C73,'Unit Cost Source Data'!$A$2:$A$87,0))*2.5,IF(W73="Height",X73*H73)))))</f>
        <v>7091.28</v>
      </c>
      <c r="Z73" s="27">
        <f>IF(W73="CCT","n/a",INDEX('Unit Cost Source Data'!$K$2:$K$87,MATCH('Measurement and Pricing Data'!C73,'Unit Cost Source Data'!$A$2:$A$87,0))*1.5)</f>
        <v>295.46999999999997</v>
      </c>
      <c r="AA73" s="15">
        <f t="shared" si="4"/>
        <v>709.1279999999997</v>
      </c>
      <c r="AB73" s="15">
        <f t="shared" si="5"/>
        <v>710</v>
      </c>
    </row>
    <row r="74" spans="1:34" ht="28.8" x14ac:dyDescent="0.3">
      <c r="A74" s="1">
        <v>73</v>
      </c>
      <c r="B74" s="1">
        <v>1</v>
      </c>
      <c r="C74" s="6" t="s">
        <v>44</v>
      </c>
      <c r="D74" s="1" t="str">
        <f>INDEX('Name Conversion Table'!$B$2:$B$31,MATCH('Measurement and Pricing Data'!C74,'Name Conversion Table'!$A$2:$A$31,0))</f>
        <v>Coast Live Oak</v>
      </c>
      <c r="E74" s="1" t="s">
        <v>4</v>
      </c>
      <c r="F74" s="39">
        <v>12</v>
      </c>
      <c r="G74" s="10">
        <v>1</v>
      </c>
      <c r="H74" s="4">
        <v>20</v>
      </c>
      <c r="I74" s="4" t="s">
        <v>33</v>
      </c>
      <c r="J74" s="4" t="s">
        <v>91</v>
      </c>
      <c r="K74" s="4" t="s">
        <v>33</v>
      </c>
      <c r="L74" s="4" t="s">
        <v>32</v>
      </c>
      <c r="M74" s="4" t="s">
        <v>63</v>
      </c>
      <c r="N74" s="4" t="s">
        <v>66</v>
      </c>
      <c r="O74" s="1" t="s">
        <v>70</v>
      </c>
      <c r="P74" s="9">
        <v>0.4</v>
      </c>
      <c r="Q74" s="30" t="s">
        <v>60</v>
      </c>
      <c r="R74" s="9">
        <v>1</v>
      </c>
      <c r="S74" s="30" t="s">
        <v>4</v>
      </c>
      <c r="T74" s="1" t="s">
        <v>4</v>
      </c>
      <c r="U74" s="1" t="s">
        <v>33</v>
      </c>
      <c r="V74" s="1" t="str">
        <f t="shared" si="3"/>
        <v>Y</v>
      </c>
      <c r="W74" s="1" t="s">
        <v>28</v>
      </c>
      <c r="X74" s="8">
        <f>IF(W74="TFT",INDEX('Unit Cost Source Data'!$L$2:$L$87,MATCH('Measurement and Pricing Data'!C74,'Unit Cost Source Data'!$A$2:$A$87,0)),IF(W74="Volume",INDEX('Unit Cost Source Data'!$M$2:$M$87,MATCH('Measurement and Pricing Data'!C74,'Unit Cost Source Data'!$A$2:$A$87,0)),IF(W74="Height",INDEX('Unit Cost Source Data'!$N$2:$N$87,MATCH('Measurement and Pricing Data'!C74,'Unit Cost Source Data'!$A$2:$A$87,0)),"n/a")))</f>
        <v>62.700681380483083</v>
      </c>
      <c r="Y74" s="27">
        <f>IF(W74="TFT",(F74/G74)^2*PI()/4*G74*X74,IF(W74="Volume",PI()*4/3*(H74/2)^2*H74/2*X74,IF(W74="DRT",INDEX('Unit Cost Source Data'!$K$2:$K$87,MATCH('Measurement and Pricing Data'!C74,'Unit Cost Source Data'!$A$2:$A$87,0)),IF(W74="CCT",(1.08)^E74*INDEX('Unit Cost Source Data'!$K$2:$K$87,MATCH('Measurement and Pricing Data'!C74,'Unit Cost Source Data'!$A$2:$A$87,0))*2.5,IF(W74="Height",X74*H74)))))</f>
        <v>7091.28</v>
      </c>
      <c r="Z74" s="27">
        <f>IF(W74="CCT","n/a",INDEX('Unit Cost Source Data'!$K$2:$K$87,MATCH('Measurement and Pricing Data'!C74,'Unit Cost Source Data'!$A$2:$A$87,0))*1.5)</f>
        <v>295.46999999999997</v>
      </c>
      <c r="AA74" s="15">
        <f t="shared" si="4"/>
        <v>4254.768</v>
      </c>
      <c r="AB74" s="15">
        <f t="shared" si="5"/>
        <v>4300</v>
      </c>
    </row>
    <row r="75" spans="1:34" ht="28.8" x14ac:dyDescent="0.3">
      <c r="A75" s="1">
        <v>74</v>
      </c>
      <c r="B75" s="1">
        <v>1</v>
      </c>
      <c r="C75" s="6" t="s">
        <v>44</v>
      </c>
      <c r="D75" s="1" t="str">
        <f>INDEX('Name Conversion Table'!$B$2:$B$31,MATCH('Measurement and Pricing Data'!C75,'Name Conversion Table'!$A$2:$A$31,0))</f>
        <v>Coast Live Oak</v>
      </c>
      <c r="E75" s="1" t="s">
        <v>4</v>
      </c>
      <c r="F75" s="39">
        <v>13</v>
      </c>
      <c r="G75" s="10">
        <v>1</v>
      </c>
      <c r="H75" s="4">
        <v>45</v>
      </c>
      <c r="I75" s="4" t="s">
        <v>33</v>
      </c>
      <c r="J75" s="4" t="s">
        <v>91</v>
      </c>
      <c r="K75" s="4" t="s">
        <v>33</v>
      </c>
      <c r="L75" s="4" t="s">
        <v>32</v>
      </c>
      <c r="M75" s="4" t="s">
        <v>63</v>
      </c>
      <c r="N75" s="4" t="s">
        <v>66</v>
      </c>
      <c r="O75" s="1" t="s">
        <v>70</v>
      </c>
      <c r="P75" s="9">
        <v>0.5</v>
      </c>
      <c r="Q75" s="30" t="s">
        <v>60</v>
      </c>
      <c r="R75" s="9">
        <v>1</v>
      </c>
      <c r="S75" s="30" t="s">
        <v>4</v>
      </c>
      <c r="T75" s="1" t="s">
        <v>4</v>
      </c>
      <c r="U75" s="1" t="s">
        <v>33</v>
      </c>
      <c r="V75" s="1" t="str">
        <f t="shared" si="3"/>
        <v>Y</v>
      </c>
      <c r="W75" s="1" t="s">
        <v>28</v>
      </c>
      <c r="X75" s="8">
        <f>IF(W75="TFT",INDEX('Unit Cost Source Data'!$L$2:$L$87,MATCH('Measurement and Pricing Data'!C75,'Unit Cost Source Data'!$A$2:$A$87,0)),IF(W75="Volume",INDEX('Unit Cost Source Data'!$M$2:$M$87,MATCH('Measurement and Pricing Data'!C75,'Unit Cost Source Data'!$A$2:$A$87,0)),IF(W75="Height",INDEX('Unit Cost Source Data'!$N$2:$N$87,MATCH('Measurement and Pricing Data'!C75,'Unit Cost Source Data'!$A$2:$A$87,0)),"n/a")))</f>
        <v>62.700681380483083</v>
      </c>
      <c r="Y75" s="27">
        <f>IF(W75="TFT",(F75/G75)^2*PI()/4*G75*X75,IF(W75="Volume",PI()*4/3*(H75/2)^2*H75/2*X75,IF(W75="DRT",INDEX('Unit Cost Source Data'!$K$2:$K$87,MATCH('Measurement and Pricing Data'!C75,'Unit Cost Source Data'!$A$2:$A$87,0)),IF(W75="CCT",(1.08)^E75*INDEX('Unit Cost Source Data'!$K$2:$K$87,MATCH('Measurement and Pricing Data'!C75,'Unit Cost Source Data'!$A$2:$A$87,0))*2.5,IF(W75="Height",X75*H75)))))</f>
        <v>8322.4049999999988</v>
      </c>
      <c r="Z75" s="27">
        <f>IF(W75="CCT","n/a",INDEX('Unit Cost Source Data'!$K$2:$K$87,MATCH('Measurement and Pricing Data'!C75,'Unit Cost Source Data'!$A$2:$A$87,0))*1.5)</f>
        <v>295.46999999999997</v>
      </c>
      <c r="AA75" s="15">
        <f t="shared" si="4"/>
        <v>4161.2024999999985</v>
      </c>
      <c r="AB75" s="15">
        <f t="shared" si="5"/>
        <v>4200</v>
      </c>
    </row>
    <row r="76" spans="1:34" ht="28.8" x14ac:dyDescent="0.3">
      <c r="A76" s="1">
        <v>75</v>
      </c>
      <c r="B76" s="1">
        <v>1</v>
      </c>
      <c r="C76" s="6" t="s">
        <v>44</v>
      </c>
      <c r="D76" s="1" t="str">
        <f>INDEX('Name Conversion Table'!$B$2:$B$31,MATCH('Measurement and Pricing Data'!C76,'Name Conversion Table'!$A$2:$A$31,0))</f>
        <v>Coast Live Oak</v>
      </c>
      <c r="E76" s="1" t="s">
        <v>4</v>
      </c>
      <c r="F76" s="39">
        <v>24</v>
      </c>
      <c r="G76" s="10">
        <v>2</v>
      </c>
      <c r="H76" s="4">
        <v>40</v>
      </c>
      <c r="I76" s="4" t="s">
        <v>33</v>
      </c>
      <c r="J76" s="4" t="s">
        <v>91</v>
      </c>
      <c r="K76" s="4" t="s">
        <v>33</v>
      </c>
      <c r="L76" s="4" t="s">
        <v>32</v>
      </c>
      <c r="M76" s="4" t="s">
        <v>14</v>
      </c>
      <c r="N76" s="4" t="s">
        <v>66</v>
      </c>
      <c r="O76" s="1" t="s">
        <v>70</v>
      </c>
      <c r="P76" s="9">
        <v>0</v>
      </c>
      <c r="Q76" s="30" t="s">
        <v>55</v>
      </c>
      <c r="R76" s="9">
        <v>1</v>
      </c>
      <c r="S76" s="30" t="s">
        <v>4</v>
      </c>
      <c r="T76" s="1" t="s">
        <v>4</v>
      </c>
      <c r="U76" s="1" t="s">
        <v>33</v>
      </c>
      <c r="V76" s="1" t="str">
        <f t="shared" si="3"/>
        <v>N</v>
      </c>
      <c r="W76" s="1" t="s">
        <v>28</v>
      </c>
      <c r="X76" s="8">
        <f>IF(W76="TFT",INDEX('Unit Cost Source Data'!$L$2:$L$87,MATCH('Measurement and Pricing Data'!C76,'Unit Cost Source Data'!$A$2:$A$87,0)),IF(W76="Volume",INDEX('Unit Cost Source Data'!$M$2:$M$87,MATCH('Measurement and Pricing Data'!C76,'Unit Cost Source Data'!$A$2:$A$87,0)),IF(W76="Height",INDEX('Unit Cost Source Data'!$N$2:$N$87,MATCH('Measurement and Pricing Data'!C76,'Unit Cost Source Data'!$A$2:$A$87,0)),"n/a")))</f>
        <v>62.700681380483083</v>
      </c>
      <c r="Y76" s="27">
        <f>IF(W76="TFT",(F76/G76)^2*PI()/4*G76*X76,IF(W76="Volume",PI()*4/3*(H76/2)^2*H76/2*X76,IF(W76="DRT",INDEX('Unit Cost Source Data'!$K$2:$K$87,MATCH('Measurement and Pricing Data'!C76,'Unit Cost Source Data'!$A$2:$A$87,0)),IF(W76="CCT",(1.08)^E76*INDEX('Unit Cost Source Data'!$K$2:$K$87,MATCH('Measurement and Pricing Data'!C76,'Unit Cost Source Data'!$A$2:$A$87,0))*2.5,IF(W76="Height",X76*H76)))))</f>
        <v>14182.56</v>
      </c>
      <c r="Z76" s="27">
        <f>IF(W76="CCT","n/a",INDEX('Unit Cost Source Data'!$K$2:$K$87,MATCH('Measurement and Pricing Data'!C76,'Unit Cost Source Data'!$A$2:$A$87,0))*1.5)</f>
        <v>295.46999999999997</v>
      </c>
      <c r="AA76" s="15">
        <f t="shared" si="4"/>
        <v>14478.029999999999</v>
      </c>
      <c r="AB76" s="15">
        <f t="shared" si="5"/>
        <v>14000</v>
      </c>
    </row>
    <row r="77" spans="1:34" ht="28.8" x14ac:dyDescent="0.3">
      <c r="A77" s="1">
        <v>76</v>
      </c>
      <c r="B77" s="1">
        <v>1</v>
      </c>
      <c r="C77" s="6" t="s">
        <v>44</v>
      </c>
      <c r="D77" s="1" t="str">
        <f>INDEX('Name Conversion Table'!$B$2:$B$31,MATCH('Measurement and Pricing Data'!C77,'Name Conversion Table'!$A$2:$A$31,0))</f>
        <v>Coast Live Oak</v>
      </c>
      <c r="E77" s="1" t="s">
        <v>4</v>
      </c>
      <c r="F77" s="39">
        <v>21</v>
      </c>
      <c r="G77" s="10">
        <v>1</v>
      </c>
      <c r="H77" s="4">
        <v>45</v>
      </c>
      <c r="I77" s="4" t="s">
        <v>33</v>
      </c>
      <c r="J77" s="4" t="s">
        <v>91</v>
      </c>
      <c r="K77" s="4" t="s">
        <v>33</v>
      </c>
      <c r="L77" s="4" t="s">
        <v>32</v>
      </c>
      <c r="M77" s="4" t="s">
        <v>95</v>
      </c>
      <c r="N77" s="4" t="s">
        <v>66</v>
      </c>
      <c r="O77" s="1" t="s">
        <v>70</v>
      </c>
      <c r="P77" s="9">
        <v>0.8</v>
      </c>
      <c r="Q77" s="30" t="s">
        <v>108</v>
      </c>
      <c r="R77" s="9">
        <v>1</v>
      </c>
      <c r="S77" s="30" t="s">
        <v>4</v>
      </c>
      <c r="T77" s="1" t="s">
        <v>4</v>
      </c>
      <c r="U77" s="1" t="s">
        <v>33</v>
      </c>
      <c r="V77" s="1" t="str">
        <f t="shared" si="3"/>
        <v>Y</v>
      </c>
      <c r="W77" s="1" t="s">
        <v>28</v>
      </c>
      <c r="X77" s="8">
        <f>IF(W77="TFT",INDEX('Unit Cost Source Data'!$L$2:$L$87,MATCH('Measurement and Pricing Data'!C77,'Unit Cost Source Data'!$A$2:$A$87,0)),IF(W77="Volume",INDEX('Unit Cost Source Data'!$M$2:$M$87,MATCH('Measurement and Pricing Data'!C77,'Unit Cost Source Data'!$A$2:$A$87,0)),IF(W77="Height",INDEX('Unit Cost Source Data'!$N$2:$N$87,MATCH('Measurement and Pricing Data'!C77,'Unit Cost Source Data'!$A$2:$A$87,0)),"n/a")))</f>
        <v>62.700681380483083</v>
      </c>
      <c r="Y77" s="27">
        <f>IF(W77="TFT",(F77/G77)^2*PI()/4*G77*X77,IF(W77="Volume",PI()*4/3*(H77/2)^2*H77/2*X77,IF(W77="DRT",INDEX('Unit Cost Source Data'!$K$2:$K$87,MATCH('Measurement and Pricing Data'!C77,'Unit Cost Source Data'!$A$2:$A$87,0)),IF(W77="CCT",(1.08)^E77*INDEX('Unit Cost Source Data'!$K$2:$K$87,MATCH('Measurement and Pricing Data'!C77,'Unit Cost Source Data'!$A$2:$A$87,0))*2.5,IF(W77="Height",X77*H77)))))</f>
        <v>21717.044999999998</v>
      </c>
      <c r="Z77" s="27">
        <f>IF(W77="CCT","n/a",INDEX('Unit Cost Source Data'!$K$2:$K$87,MATCH('Measurement and Pricing Data'!C77,'Unit Cost Source Data'!$A$2:$A$87,0))*1.5)</f>
        <v>295.46999999999997</v>
      </c>
      <c r="AA77" s="15">
        <f t="shared" si="4"/>
        <v>4343.4089999999997</v>
      </c>
      <c r="AB77" s="15">
        <f t="shared" si="5"/>
        <v>4300</v>
      </c>
    </row>
    <row r="78" spans="1:34" ht="28.8" x14ac:dyDescent="0.3">
      <c r="A78" s="1">
        <v>77</v>
      </c>
      <c r="B78" s="1">
        <v>1</v>
      </c>
      <c r="C78" s="6" t="s">
        <v>44</v>
      </c>
      <c r="D78" s="1" t="str">
        <f>INDEX('Name Conversion Table'!$B$2:$B$31,MATCH('Measurement and Pricing Data'!C78,'Name Conversion Table'!$A$2:$A$31,0))</f>
        <v>Coast Live Oak</v>
      </c>
      <c r="E78" s="1" t="s">
        <v>4</v>
      </c>
      <c r="F78" s="39">
        <v>18</v>
      </c>
      <c r="G78" s="10">
        <v>2</v>
      </c>
      <c r="H78" s="4">
        <v>45</v>
      </c>
      <c r="I78" s="4" t="s">
        <v>33</v>
      </c>
      <c r="J78" s="4" t="s">
        <v>91</v>
      </c>
      <c r="K78" s="4" t="s">
        <v>33</v>
      </c>
      <c r="L78" s="4" t="s">
        <v>32</v>
      </c>
      <c r="M78" s="4" t="s">
        <v>95</v>
      </c>
      <c r="N78" s="4" t="s">
        <v>66</v>
      </c>
      <c r="O78" s="1" t="s">
        <v>70</v>
      </c>
      <c r="P78" s="9">
        <v>0.8</v>
      </c>
      <c r="Q78" s="30" t="s">
        <v>108</v>
      </c>
      <c r="R78" s="9">
        <v>0.9</v>
      </c>
      <c r="S78" s="30" t="s">
        <v>75</v>
      </c>
      <c r="T78" s="1" t="s">
        <v>4</v>
      </c>
      <c r="U78" s="1" t="s">
        <v>33</v>
      </c>
      <c r="V78" s="1" t="str">
        <f t="shared" si="3"/>
        <v>Y</v>
      </c>
      <c r="W78" s="1" t="s">
        <v>28</v>
      </c>
      <c r="X78" s="8">
        <f>IF(W78="TFT",INDEX('Unit Cost Source Data'!$L$2:$L$87,MATCH('Measurement and Pricing Data'!C78,'Unit Cost Source Data'!$A$2:$A$87,0)),IF(W78="Volume",INDEX('Unit Cost Source Data'!$M$2:$M$87,MATCH('Measurement and Pricing Data'!C78,'Unit Cost Source Data'!$A$2:$A$87,0)),IF(W78="Height",INDEX('Unit Cost Source Data'!$N$2:$N$87,MATCH('Measurement and Pricing Data'!C78,'Unit Cost Source Data'!$A$2:$A$87,0)),"n/a")))</f>
        <v>62.700681380483083</v>
      </c>
      <c r="Y78" s="27">
        <f>IF(W78="TFT",(F78/G78)^2*PI()/4*G78*X78,IF(W78="Volume",PI()*4/3*(H78/2)^2*H78/2*X78,IF(W78="DRT",INDEX('Unit Cost Source Data'!$K$2:$K$87,MATCH('Measurement and Pricing Data'!C78,'Unit Cost Source Data'!$A$2:$A$87,0)),IF(W78="CCT",(1.08)^E78*INDEX('Unit Cost Source Data'!$K$2:$K$87,MATCH('Measurement and Pricing Data'!C78,'Unit Cost Source Data'!$A$2:$A$87,0))*2.5,IF(W78="Height",X78*H78)))))</f>
        <v>7977.6899999999987</v>
      </c>
      <c r="Z78" s="27">
        <f>IF(W78="CCT","n/a",INDEX('Unit Cost Source Data'!$K$2:$K$87,MATCH('Measurement and Pricing Data'!C78,'Unit Cost Source Data'!$A$2:$A$87,0))*1.5)</f>
        <v>295.46999999999997</v>
      </c>
      <c r="AA78" s="15">
        <f t="shared" si="4"/>
        <v>797.76900000000023</v>
      </c>
      <c r="AB78" s="15">
        <f t="shared" si="5"/>
        <v>800</v>
      </c>
    </row>
    <row r="79" spans="1:34" ht="28.8" x14ac:dyDescent="0.3">
      <c r="A79" s="1">
        <v>78</v>
      </c>
      <c r="B79" s="1">
        <v>1</v>
      </c>
      <c r="C79" s="6" t="s">
        <v>80</v>
      </c>
      <c r="D79" s="1" t="str">
        <f>INDEX('Name Conversion Table'!$B$2:$B$31,MATCH('Measurement and Pricing Data'!C79,'Name Conversion Table'!$A$2:$A$31,0))</f>
        <v>Loquat</v>
      </c>
      <c r="E79" s="1" t="s">
        <v>4</v>
      </c>
      <c r="F79" s="39">
        <v>9</v>
      </c>
      <c r="G79" s="10">
        <v>2</v>
      </c>
      <c r="H79" s="4">
        <v>25</v>
      </c>
      <c r="I79" s="4" t="s">
        <v>33</v>
      </c>
      <c r="J79" s="4" t="s">
        <v>91</v>
      </c>
      <c r="K79" s="4" t="s">
        <v>33</v>
      </c>
      <c r="L79" s="4" t="s">
        <v>33</v>
      </c>
      <c r="M79" s="4" t="s">
        <v>96</v>
      </c>
      <c r="N79" s="4" t="s">
        <v>66</v>
      </c>
      <c r="O79" s="1" t="s">
        <v>70</v>
      </c>
      <c r="P79" s="9">
        <v>0.7</v>
      </c>
      <c r="Q79" s="30" t="s">
        <v>96</v>
      </c>
      <c r="R79" s="9">
        <v>1</v>
      </c>
      <c r="S79" s="30" t="s">
        <v>4</v>
      </c>
      <c r="T79" s="1" t="s">
        <v>4</v>
      </c>
      <c r="U79" s="1" t="s">
        <v>33</v>
      </c>
      <c r="V79" s="1" t="str">
        <f t="shared" si="3"/>
        <v>Y</v>
      </c>
      <c r="W79" s="1" t="s">
        <v>28</v>
      </c>
      <c r="X79" s="8">
        <f>IF(W79="TFT",INDEX('Unit Cost Source Data'!$L$2:$L$87,MATCH('Measurement and Pricing Data'!C79,'Unit Cost Source Data'!$A$2:$A$87,0)),IF(W79="Volume",INDEX('Unit Cost Source Data'!$M$2:$M$87,MATCH('Measurement and Pricing Data'!C79,'Unit Cost Source Data'!$A$2:$A$87,0)),IF(W79="Height",INDEX('Unit Cost Source Data'!$N$2:$N$87,MATCH('Measurement and Pricing Data'!C79,'Unit Cost Source Data'!$A$2:$A$87,0)),"n/a")))</f>
        <v>66.205273227366632</v>
      </c>
      <c r="Y79" s="27">
        <f>IF(W79="TFT",(F79/G79)^2*PI()/4*G79*X79,IF(W79="Volume",PI()*4/3*(H79/2)^2*H79/2*X79,IF(W79="DRT",INDEX('Unit Cost Source Data'!$K$2:$K$87,MATCH('Measurement and Pricing Data'!C79,'Unit Cost Source Data'!$A$2:$A$87,0)),IF(W79="CCT",(1.08)^E79*INDEX('Unit Cost Source Data'!$K$2:$K$87,MATCH('Measurement and Pricing Data'!C79,'Unit Cost Source Data'!$A$2:$A$87,0))*2.5,IF(W79="Height",X79*H79)))))</f>
        <v>2105.8987500000003</v>
      </c>
      <c r="Z79" s="27">
        <f>IF(W79="CCT","n/a",INDEX('Unit Cost Source Data'!$K$2:$K$87,MATCH('Measurement and Pricing Data'!C79,'Unit Cost Source Data'!$A$2:$A$87,0))*1.5)</f>
        <v>311.98500000000001</v>
      </c>
      <c r="AA79" s="15">
        <f t="shared" si="4"/>
        <v>631.76962500000036</v>
      </c>
      <c r="AB79" s="15">
        <f t="shared" si="5"/>
        <v>630</v>
      </c>
    </row>
    <row r="80" spans="1:34" ht="28.8" x14ac:dyDescent="0.3">
      <c r="A80" s="1">
        <v>79</v>
      </c>
      <c r="B80" s="1">
        <v>1</v>
      </c>
      <c r="C80" s="6" t="s">
        <v>76</v>
      </c>
      <c r="D80" s="1" t="str">
        <f>INDEX('Name Conversion Table'!$B$2:$B$31,MATCH('Measurement and Pricing Data'!C80,'Name Conversion Table'!$A$2:$A$31,0))</f>
        <v>English Walnut</v>
      </c>
      <c r="E80" s="1" t="s">
        <v>4</v>
      </c>
      <c r="F80" s="39">
        <v>30</v>
      </c>
      <c r="G80" s="10">
        <v>5</v>
      </c>
      <c r="H80" s="4">
        <v>30</v>
      </c>
      <c r="I80" s="4" t="s">
        <v>33</v>
      </c>
      <c r="J80" s="4" t="s">
        <v>91</v>
      </c>
      <c r="K80" s="4" t="s">
        <v>33</v>
      </c>
      <c r="L80" s="4" t="s">
        <v>33</v>
      </c>
      <c r="M80" s="4" t="s">
        <v>69</v>
      </c>
      <c r="N80" s="4" t="s">
        <v>66</v>
      </c>
      <c r="O80" s="1" t="s">
        <v>70</v>
      </c>
      <c r="P80" s="9">
        <v>0.4</v>
      </c>
      <c r="Q80" s="30" t="s">
        <v>69</v>
      </c>
      <c r="R80" s="9">
        <v>1</v>
      </c>
      <c r="S80" s="30" t="s">
        <v>4</v>
      </c>
      <c r="T80" s="1" t="s">
        <v>4</v>
      </c>
      <c r="U80" s="1" t="s">
        <v>33</v>
      </c>
      <c r="V80" s="1" t="str">
        <f t="shared" si="3"/>
        <v>Y</v>
      </c>
      <c r="W80" s="1" t="s">
        <v>28</v>
      </c>
      <c r="X80" s="8">
        <f>IF(W80="TFT",INDEX('Unit Cost Source Data'!$L$2:$L$87,MATCH('Measurement and Pricing Data'!C80,'Unit Cost Source Data'!$A$2:$A$87,0)),IF(W80="Volume",INDEX('Unit Cost Source Data'!$M$2:$M$87,MATCH('Measurement and Pricing Data'!C80,'Unit Cost Source Data'!$A$2:$A$87,0)),IF(W80="Height",INDEX('Unit Cost Source Data'!$N$2:$N$87,MATCH('Measurement and Pricing Data'!C80,'Unit Cost Source Data'!$A$2:$A$87,0)),"n/a")))</f>
        <v>99.767867626585513</v>
      </c>
      <c r="Y80" s="27">
        <f>IF(W80="TFT",(F80/G80)^2*PI()/4*G80*X80,IF(W80="Volume",PI()*4/3*(H80/2)^2*H80/2*X80,IF(W80="DRT",INDEX('Unit Cost Source Data'!$K$2:$K$87,MATCH('Measurement and Pricing Data'!C80,'Unit Cost Source Data'!$A$2:$A$87,0)),IF(W80="CCT",(1.08)^E80*INDEX('Unit Cost Source Data'!$K$2:$K$87,MATCH('Measurement and Pricing Data'!C80,'Unit Cost Source Data'!$A$2:$A$87,0))*2.5,IF(W80="Height",X80*H80)))))</f>
        <v>14104.35</v>
      </c>
      <c r="Z80" s="27">
        <f>IF(W80="CCT","n/a",INDEX('Unit Cost Source Data'!$K$2:$K$87,MATCH('Measurement and Pricing Data'!C80,'Unit Cost Source Data'!$A$2:$A$87,0))*1.5)</f>
        <v>470.14499999999998</v>
      </c>
      <c r="AA80" s="15">
        <f t="shared" si="4"/>
        <v>8462.61</v>
      </c>
      <c r="AB80" s="15">
        <f t="shared" si="5"/>
        <v>8500</v>
      </c>
    </row>
    <row r="81" spans="1:28" ht="28.8" x14ac:dyDescent="0.3">
      <c r="A81" s="1">
        <v>80</v>
      </c>
      <c r="B81" s="1">
        <v>1</v>
      </c>
      <c r="C81" s="6" t="s">
        <v>44</v>
      </c>
      <c r="D81" s="1" t="str">
        <f>INDEX('Name Conversion Table'!$B$2:$B$31,MATCH('Measurement and Pricing Data'!C81,'Name Conversion Table'!$A$2:$A$31,0))</f>
        <v>Coast Live Oak</v>
      </c>
      <c r="E81" s="1" t="s">
        <v>4</v>
      </c>
      <c r="F81" s="39">
        <v>15</v>
      </c>
      <c r="G81" s="10">
        <v>1</v>
      </c>
      <c r="H81" s="4">
        <v>45</v>
      </c>
      <c r="I81" s="4" t="s">
        <v>33</v>
      </c>
      <c r="J81" s="4" t="s">
        <v>91</v>
      </c>
      <c r="K81" s="4" t="s">
        <v>33</v>
      </c>
      <c r="L81" s="4" t="s">
        <v>32</v>
      </c>
      <c r="M81" s="4" t="s">
        <v>69</v>
      </c>
      <c r="N81" s="4" t="s">
        <v>66</v>
      </c>
      <c r="O81" s="1" t="s">
        <v>70</v>
      </c>
      <c r="P81" s="9">
        <v>0.8</v>
      </c>
      <c r="Q81" s="30" t="s">
        <v>69</v>
      </c>
      <c r="R81" s="9">
        <v>1</v>
      </c>
      <c r="S81" s="30" t="s">
        <v>4</v>
      </c>
      <c r="T81" s="1" t="s">
        <v>4</v>
      </c>
      <c r="U81" s="1" t="s">
        <v>33</v>
      </c>
      <c r="V81" s="1" t="str">
        <f t="shared" si="3"/>
        <v>Y</v>
      </c>
      <c r="W81" s="1" t="s">
        <v>28</v>
      </c>
      <c r="X81" s="8">
        <f>IF(W81="TFT",INDEX('Unit Cost Source Data'!$L$2:$L$87,MATCH('Measurement and Pricing Data'!C81,'Unit Cost Source Data'!$A$2:$A$87,0)),IF(W81="Volume",INDEX('Unit Cost Source Data'!$M$2:$M$87,MATCH('Measurement and Pricing Data'!C81,'Unit Cost Source Data'!$A$2:$A$87,0)),IF(W81="Height",INDEX('Unit Cost Source Data'!$N$2:$N$87,MATCH('Measurement and Pricing Data'!C81,'Unit Cost Source Data'!$A$2:$A$87,0)),"n/a")))</f>
        <v>62.700681380483083</v>
      </c>
      <c r="Y81" s="27">
        <f>IF(W81="TFT",(F81/G81)^2*PI()/4*G81*X81,IF(W81="Volume",PI()*4/3*(H81/2)^2*H81/2*X81,IF(W81="DRT",INDEX('Unit Cost Source Data'!$K$2:$K$87,MATCH('Measurement and Pricing Data'!C81,'Unit Cost Source Data'!$A$2:$A$87,0)),IF(W81="CCT",(1.08)^E81*INDEX('Unit Cost Source Data'!$K$2:$K$87,MATCH('Measurement and Pricing Data'!C81,'Unit Cost Source Data'!$A$2:$A$87,0))*2.5,IF(W81="Height",X81*H81)))))</f>
        <v>11080.124999999998</v>
      </c>
      <c r="Z81" s="27">
        <f>IF(W81="CCT","n/a",INDEX('Unit Cost Source Data'!$K$2:$K$87,MATCH('Measurement and Pricing Data'!C81,'Unit Cost Source Data'!$A$2:$A$87,0))*1.5)</f>
        <v>295.46999999999997</v>
      </c>
      <c r="AA81" s="15">
        <f t="shared" si="4"/>
        <v>2216.0249999999996</v>
      </c>
      <c r="AB81" s="15">
        <f t="shared" si="5"/>
        <v>2200</v>
      </c>
    </row>
    <row r="82" spans="1:28" ht="28.8" x14ac:dyDescent="0.3">
      <c r="A82" s="1">
        <v>81</v>
      </c>
      <c r="B82" s="1">
        <v>3</v>
      </c>
      <c r="C82" s="6" t="s">
        <v>44</v>
      </c>
      <c r="D82" s="1" t="str">
        <f>INDEX('Name Conversion Table'!$B$2:$B$31,MATCH('Measurement and Pricing Data'!C82,'Name Conversion Table'!$A$2:$A$31,0))</f>
        <v>Coast Live Oak</v>
      </c>
      <c r="E82" s="1" t="s">
        <v>4</v>
      </c>
      <c r="F82" s="39">
        <v>10</v>
      </c>
      <c r="G82" s="10">
        <v>1</v>
      </c>
      <c r="H82" s="4">
        <v>30</v>
      </c>
      <c r="I82" s="4" t="s">
        <v>33</v>
      </c>
      <c r="J82" s="4" t="s">
        <v>91</v>
      </c>
      <c r="K82" s="4" t="s">
        <v>33</v>
      </c>
      <c r="L82" s="4" t="s">
        <v>32</v>
      </c>
      <c r="M82" s="4" t="s">
        <v>95</v>
      </c>
      <c r="N82" s="4" t="s">
        <v>66</v>
      </c>
      <c r="O82" s="1" t="s">
        <v>70</v>
      </c>
      <c r="P82" s="9">
        <v>0.7</v>
      </c>
      <c r="Q82" s="30" t="s">
        <v>108</v>
      </c>
      <c r="R82" s="9">
        <v>1</v>
      </c>
      <c r="S82" s="30" t="s">
        <v>4</v>
      </c>
      <c r="T82" s="1" t="s">
        <v>4</v>
      </c>
      <c r="U82" s="1" t="s">
        <v>33</v>
      </c>
      <c r="V82" s="1" t="str">
        <f t="shared" si="3"/>
        <v>Y</v>
      </c>
      <c r="W82" s="1" t="s">
        <v>28</v>
      </c>
      <c r="X82" s="8">
        <f>IF(W82="TFT",INDEX('Unit Cost Source Data'!$L$2:$L$87,MATCH('Measurement and Pricing Data'!C82,'Unit Cost Source Data'!$A$2:$A$87,0)),IF(W82="Volume",INDEX('Unit Cost Source Data'!$M$2:$M$87,MATCH('Measurement and Pricing Data'!C82,'Unit Cost Source Data'!$A$2:$A$87,0)),IF(W82="Height",INDEX('Unit Cost Source Data'!$N$2:$N$87,MATCH('Measurement and Pricing Data'!C82,'Unit Cost Source Data'!$A$2:$A$87,0)),"n/a")))</f>
        <v>62.700681380483083</v>
      </c>
      <c r="Y82" s="27">
        <f>IF(W82="TFT",(F82/G82)^2*PI()/4*G82*X82,IF(W82="Volume",PI()*4/3*(H82/2)^2*H82/2*X82,IF(W82="DRT",INDEX('Unit Cost Source Data'!$K$2:$K$87,MATCH('Measurement and Pricing Data'!C82,'Unit Cost Source Data'!$A$2:$A$87,0)),IF(W82="CCT",(1.08)^E82*INDEX('Unit Cost Source Data'!$K$2:$K$87,MATCH('Measurement and Pricing Data'!C82,'Unit Cost Source Data'!$A$2:$A$87,0))*2.5,IF(W82="Height",X82*H82)))))</f>
        <v>4924.5</v>
      </c>
      <c r="Z82" s="27">
        <f>IF(W82="CCT","n/a",INDEX('Unit Cost Source Data'!$K$2:$K$87,MATCH('Measurement and Pricing Data'!C82,'Unit Cost Source Data'!$A$2:$A$87,0))*1.5)</f>
        <v>295.46999999999997</v>
      </c>
      <c r="AA82" s="15">
        <f t="shared" si="4"/>
        <v>4432.0500000000029</v>
      </c>
      <c r="AB82" s="15">
        <f t="shared" si="5"/>
        <v>4400</v>
      </c>
    </row>
    <row r="83" spans="1:28" ht="28.8" x14ac:dyDescent="0.3">
      <c r="A83" s="1">
        <v>82</v>
      </c>
      <c r="B83" s="1">
        <v>1</v>
      </c>
      <c r="C83" s="6" t="s">
        <v>44</v>
      </c>
      <c r="D83" s="1" t="str">
        <f>INDEX('Name Conversion Table'!$B$2:$B$31,MATCH('Measurement and Pricing Data'!C83,'Name Conversion Table'!$A$2:$A$31,0))</f>
        <v>Coast Live Oak</v>
      </c>
      <c r="E83" s="1" t="s">
        <v>4</v>
      </c>
      <c r="F83" s="39">
        <v>17</v>
      </c>
      <c r="G83" s="10">
        <v>1</v>
      </c>
      <c r="H83" s="4">
        <v>45</v>
      </c>
      <c r="I83" s="4" t="s">
        <v>33</v>
      </c>
      <c r="J83" s="4" t="s">
        <v>91</v>
      </c>
      <c r="K83" s="4" t="s">
        <v>33</v>
      </c>
      <c r="L83" s="4" t="s">
        <v>32</v>
      </c>
      <c r="M83" s="4" t="s">
        <v>95</v>
      </c>
      <c r="N83" s="4" t="s">
        <v>66</v>
      </c>
      <c r="O83" s="1" t="s">
        <v>70</v>
      </c>
      <c r="P83" s="9">
        <v>0.7</v>
      </c>
      <c r="Q83" s="30" t="s">
        <v>108</v>
      </c>
      <c r="R83" s="9">
        <v>1</v>
      </c>
      <c r="S83" s="30" t="s">
        <v>4</v>
      </c>
      <c r="T83" s="1" t="s">
        <v>4</v>
      </c>
      <c r="U83" s="1" t="s">
        <v>33</v>
      </c>
      <c r="V83" s="1" t="str">
        <f t="shared" si="3"/>
        <v>Y</v>
      </c>
      <c r="W83" s="1" t="s">
        <v>28</v>
      </c>
      <c r="X83" s="8">
        <f>IF(W83="TFT",INDEX('Unit Cost Source Data'!$L$2:$L$87,MATCH('Measurement and Pricing Data'!C83,'Unit Cost Source Data'!$A$2:$A$87,0)),IF(W83="Volume",INDEX('Unit Cost Source Data'!$M$2:$M$87,MATCH('Measurement and Pricing Data'!C83,'Unit Cost Source Data'!$A$2:$A$87,0)),IF(W83="Height",INDEX('Unit Cost Source Data'!$N$2:$N$87,MATCH('Measurement and Pricing Data'!C83,'Unit Cost Source Data'!$A$2:$A$87,0)),"n/a")))</f>
        <v>62.700681380483083</v>
      </c>
      <c r="Y83" s="27">
        <f>IF(W83="TFT",(F83/G83)^2*PI()/4*G83*X83,IF(W83="Volume",PI()*4/3*(H83/2)^2*H83/2*X83,IF(W83="DRT",INDEX('Unit Cost Source Data'!$K$2:$K$87,MATCH('Measurement and Pricing Data'!C83,'Unit Cost Source Data'!$A$2:$A$87,0)),IF(W83="CCT",(1.08)^E83*INDEX('Unit Cost Source Data'!$K$2:$K$87,MATCH('Measurement and Pricing Data'!C83,'Unit Cost Source Data'!$A$2:$A$87,0))*2.5,IF(W83="Height",X83*H83)))))</f>
        <v>14231.804999999998</v>
      </c>
      <c r="Z83" s="27">
        <f>IF(W83="CCT","n/a",INDEX('Unit Cost Source Data'!$K$2:$K$87,MATCH('Measurement and Pricing Data'!C83,'Unit Cost Source Data'!$A$2:$A$87,0))*1.5)</f>
        <v>295.46999999999997</v>
      </c>
      <c r="AA83" s="15">
        <f t="shared" si="4"/>
        <v>4269.5414999999994</v>
      </c>
      <c r="AB83" s="15">
        <f t="shared" si="5"/>
        <v>4300</v>
      </c>
    </row>
    <row r="84" spans="1:28" ht="28.8" x14ac:dyDescent="0.3">
      <c r="A84" s="1">
        <v>83</v>
      </c>
      <c r="B84" s="1">
        <v>3</v>
      </c>
      <c r="C84" s="6" t="s">
        <v>44</v>
      </c>
      <c r="D84" s="1" t="str">
        <f>INDEX('Name Conversion Table'!$B$2:$B$31,MATCH('Measurement and Pricing Data'!C84,'Name Conversion Table'!$A$2:$A$31,0))</f>
        <v>Coast Live Oak</v>
      </c>
      <c r="E84" s="1" t="s">
        <v>4</v>
      </c>
      <c r="F84" s="39">
        <v>9</v>
      </c>
      <c r="G84" s="10">
        <v>1</v>
      </c>
      <c r="H84" s="4">
        <v>30</v>
      </c>
      <c r="I84" s="4" t="s">
        <v>33</v>
      </c>
      <c r="J84" s="4" t="s">
        <v>91</v>
      </c>
      <c r="K84" s="4" t="s">
        <v>33</v>
      </c>
      <c r="L84" s="4" t="s">
        <v>32</v>
      </c>
      <c r="M84" s="4" t="s">
        <v>95</v>
      </c>
      <c r="N84" s="4" t="s">
        <v>66</v>
      </c>
      <c r="O84" s="1" t="s">
        <v>70</v>
      </c>
      <c r="P84" s="9">
        <v>0.7</v>
      </c>
      <c r="Q84" s="30" t="s">
        <v>108</v>
      </c>
      <c r="R84" s="9">
        <v>0.9</v>
      </c>
      <c r="S84" s="30" t="s">
        <v>65</v>
      </c>
      <c r="T84" s="1" t="s">
        <v>4</v>
      </c>
      <c r="U84" s="1" t="s">
        <v>33</v>
      </c>
      <c r="V84" s="1" t="str">
        <f t="shared" si="3"/>
        <v>Y</v>
      </c>
      <c r="W84" s="1" t="s">
        <v>28</v>
      </c>
      <c r="X84" s="8">
        <f>IF(W84="TFT",INDEX('Unit Cost Source Data'!$L$2:$L$87,MATCH('Measurement and Pricing Data'!C84,'Unit Cost Source Data'!$A$2:$A$87,0)),IF(W84="Volume",INDEX('Unit Cost Source Data'!$M$2:$M$87,MATCH('Measurement and Pricing Data'!C84,'Unit Cost Source Data'!$A$2:$A$87,0)),IF(W84="Height",INDEX('Unit Cost Source Data'!$N$2:$N$87,MATCH('Measurement and Pricing Data'!C84,'Unit Cost Source Data'!$A$2:$A$87,0)),"n/a")))</f>
        <v>62.700681380483083</v>
      </c>
      <c r="Y84" s="27">
        <f>IF(W84="TFT",(F84/G84)^2*PI()/4*G84*X84,IF(W84="Volume",PI()*4/3*(H84/2)^2*H84/2*X84,IF(W84="DRT",INDEX('Unit Cost Source Data'!$K$2:$K$87,MATCH('Measurement and Pricing Data'!C84,'Unit Cost Source Data'!$A$2:$A$87,0)),IF(W84="CCT",(1.08)^E84*INDEX('Unit Cost Source Data'!$K$2:$K$87,MATCH('Measurement and Pricing Data'!C84,'Unit Cost Source Data'!$A$2:$A$87,0))*2.5,IF(W84="Height",X84*H84)))))</f>
        <v>3988.8449999999993</v>
      </c>
      <c r="Z84" s="27">
        <f>IF(W84="CCT","n/a",INDEX('Unit Cost Source Data'!$K$2:$K$87,MATCH('Measurement and Pricing Data'!C84,'Unit Cost Source Data'!$A$2:$A$87,0))*1.5)</f>
        <v>295.46999999999997</v>
      </c>
      <c r="AA84" s="15">
        <f t="shared" si="4"/>
        <v>2393.3070000000007</v>
      </c>
      <c r="AB84" s="15">
        <f t="shared" si="5"/>
        <v>2400</v>
      </c>
    </row>
    <row r="85" spans="1:28" ht="28.8" x14ac:dyDescent="0.3">
      <c r="A85" s="1">
        <v>84</v>
      </c>
      <c r="B85" s="1">
        <v>1</v>
      </c>
      <c r="C85" s="6" t="s">
        <v>44</v>
      </c>
      <c r="D85" s="1" t="str">
        <f>INDEX('Name Conversion Table'!$B$2:$B$31,MATCH('Measurement and Pricing Data'!C85,'Name Conversion Table'!$A$2:$A$31,0))</f>
        <v>Coast Live Oak</v>
      </c>
      <c r="E85" s="1" t="s">
        <v>4</v>
      </c>
      <c r="F85" s="39">
        <v>30</v>
      </c>
      <c r="G85" s="10">
        <v>2</v>
      </c>
      <c r="H85" s="4">
        <v>40</v>
      </c>
      <c r="I85" s="4" t="s">
        <v>33</v>
      </c>
      <c r="J85" s="4" t="s">
        <v>91</v>
      </c>
      <c r="K85" s="4" t="s">
        <v>33</v>
      </c>
      <c r="L85" s="4" t="s">
        <v>32</v>
      </c>
      <c r="M85" s="4" t="s">
        <v>63</v>
      </c>
      <c r="N85" s="4" t="s">
        <v>66</v>
      </c>
      <c r="O85" s="1" t="s">
        <v>70</v>
      </c>
      <c r="P85" s="9">
        <v>0.7</v>
      </c>
      <c r="Q85" s="30" t="s">
        <v>60</v>
      </c>
      <c r="R85" s="9">
        <v>1</v>
      </c>
      <c r="S85" s="30" t="s">
        <v>4</v>
      </c>
      <c r="T85" s="1" t="s">
        <v>4</v>
      </c>
      <c r="U85" s="1" t="s">
        <v>33</v>
      </c>
      <c r="V85" s="1" t="str">
        <f t="shared" si="3"/>
        <v>Y</v>
      </c>
      <c r="W85" s="1" t="s">
        <v>28</v>
      </c>
      <c r="X85" s="8">
        <f>IF(W85="TFT",INDEX('Unit Cost Source Data'!$L$2:$L$87,MATCH('Measurement and Pricing Data'!C85,'Unit Cost Source Data'!$A$2:$A$87,0)),IF(W85="Volume",INDEX('Unit Cost Source Data'!$M$2:$M$87,MATCH('Measurement and Pricing Data'!C85,'Unit Cost Source Data'!$A$2:$A$87,0)),IF(W85="Height",INDEX('Unit Cost Source Data'!$N$2:$N$87,MATCH('Measurement and Pricing Data'!C85,'Unit Cost Source Data'!$A$2:$A$87,0)),"n/a")))</f>
        <v>62.700681380483083</v>
      </c>
      <c r="Y85" s="27">
        <f>IF(W85="TFT",(F85/G85)^2*PI()/4*G85*X85,IF(W85="Volume",PI()*4/3*(H85/2)^2*H85/2*X85,IF(W85="DRT",INDEX('Unit Cost Source Data'!$K$2:$K$87,MATCH('Measurement and Pricing Data'!C85,'Unit Cost Source Data'!$A$2:$A$87,0)),IF(W85="CCT",(1.08)^E85*INDEX('Unit Cost Source Data'!$K$2:$K$87,MATCH('Measurement and Pricing Data'!C85,'Unit Cost Source Data'!$A$2:$A$87,0))*2.5,IF(W85="Height",X85*H85)))))</f>
        <v>22160.249999999996</v>
      </c>
      <c r="Z85" s="27">
        <f>IF(W85="CCT","n/a",INDEX('Unit Cost Source Data'!$K$2:$K$87,MATCH('Measurement and Pricing Data'!C85,'Unit Cost Source Data'!$A$2:$A$87,0))*1.5)</f>
        <v>295.46999999999997</v>
      </c>
      <c r="AA85" s="15">
        <f t="shared" si="4"/>
        <v>6648.0750000000025</v>
      </c>
      <c r="AB85" s="15">
        <f t="shared" si="5"/>
        <v>6600</v>
      </c>
    </row>
    <row r="86" spans="1:28" ht="28.8" x14ac:dyDescent="0.3">
      <c r="A86" s="1">
        <v>85</v>
      </c>
      <c r="B86" s="1">
        <v>1</v>
      </c>
      <c r="C86" s="6" t="s">
        <v>44</v>
      </c>
      <c r="D86" s="1" t="str">
        <f>INDEX('Name Conversion Table'!$B$2:$B$31,MATCH('Measurement and Pricing Data'!C86,'Name Conversion Table'!$A$2:$A$31,0))</f>
        <v>Coast Live Oak</v>
      </c>
      <c r="E86" s="1" t="s">
        <v>4</v>
      </c>
      <c r="F86" s="39">
        <v>14</v>
      </c>
      <c r="G86" s="10">
        <v>1</v>
      </c>
      <c r="H86" s="4">
        <v>40</v>
      </c>
      <c r="I86" s="4" t="s">
        <v>33</v>
      </c>
      <c r="J86" s="4" t="s">
        <v>91</v>
      </c>
      <c r="K86" s="4" t="s">
        <v>33</v>
      </c>
      <c r="L86" s="4" t="s">
        <v>32</v>
      </c>
      <c r="M86" s="4" t="s">
        <v>63</v>
      </c>
      <c r="N86" s="4" t="s">
        <v>66</v>
      </c>
      <c r="O86" s="1" t="s">
        <v>70</v>
      </c>
      <c r="P86" s="9">
        <v>0.6</v>
      </c>
      <c r="Q86" s="30" t="s">
        <v>60</v>
      </c>
      <c r="R86" s="9">
        <v>1</v>
      </c>
      <c r="S86" s="30" t="s">
        <v>4</v>
      </c>
      <c r="T86" s="1" t="s">
        <v>4</v>
      </c>
      <c r="U86" s="1" t="s">
        <v>33</v>
      </c>
      <c r="V86" s="1" t="str">
        <f t="shared" si="3"/>
        <v>Y</v>
      </c>
      <c r="W86" s="1" t="s">
        <v>28</v>
      </c>
      <c r="X86" s="8">
        <f>IF(W86="TFT",INDEX('Unit Cost Source Data'!$L$2:$L$87,MATCH('Measurement and Pricing Data'!C86,'Unit Cost Source Data'!$A$2:$A$87,0)),IF(W86="Volume",INDEX('Unit Cost Source Data'!$M$2:$M$87,MATCH('Measurement and Pricing Data'!C86,'Unit Cost Source Data'!$A$2:$A$87,0)),IF(W86="Height",INDEX('Unit Cost Source Data'!$N$2:$N$87,MATCH('Measurement and Pricing Data'!C86,'Unit Cost Source Data'!$A$2:$A$87,0)),"n/a")))</f>
        <v>62.700681380483083</v>
      </c>
      <c r="Y86" s="27">
        <f>IF(W86="TFT",(F86/G86)^2*PI()/4*G86*X86,IF(W86="Volume",PI()*4/3*(H86/2)^2*H86/2*X86,IF(W86="DRT",INDEX('Unit Cost Source Data'!$K$2:$K$87,MATCH('Measurement and Pricing Data'!C86,'Unit Cost Source Data'!$A$2:$A$87,0)),IF(W86="CCT",(1.08)^E86*INDEX('Unit Cost Source Data'!$K$2:$K$87,MATCH('Measurement and Pricing Data'!C86,'Unit Cost Source Data'!$A$2:$A$87,0))*2.5,IF(W86="Height",X86*H86)))))</f>
        <v>9652.0199999999986</v>
      </c>
      <c r="Z86" s="27">
        <f>IF(W86="CCT","n/a",INDEX('Unit Cost Source Data'!$K$2:$K$87,MATCH('Measurement and Pricing Data'!C86,'Unit Cost Source Data'!$A$2:$A$87,0))*1.5)</f>
        <v>295.46999999999997</v>
      </c>
      <c r="AA86" s="15">
        <f t="shared" si="4"/>
        <v>3860.8079999999991</v>
      </c>
      <c r="AB86" s="15">
        <f t="shared" si="5"/>
        <v>3900</v>
      </c>
    </row>
    <row r="87" spans="1:28" ht="28.8" x14ac:dyDescent="0.3">
      <c r="A87" s="1">
        <v>86</v>
      </c>
      <c r="B87" s="1">
        <v>1</v>
      </c>
      <c r="C87" s="6" t="s">
        <v>44</v>
      </c>
      <c r="D87" s="1" t="str">
        <f>INDEX('Name Conversion Table'!$B$2:$B$31,MATCH('Measurement and Pricing Data'!C87,'Name Conversion Table'!$A$2:$A$31,0))</f>
        <v>Coast Live Oak</v>
      </c>
      <c r="E87" s="1" t="s">
        <v>4</v>
      </c>
      <c r="F87" s="39">
        <v>15</v>
      </c>
      <c r="G87" s="10">
        <v>1</v>
      </c>
      <c r="H87" s="4">
        <v>30</v>
      </c>
      <c r="I87" s="4" t="s">
        <v>33</v>
      </c>
      <c r="J87" s="4" t="s">
        <v>91</v>
      </c>
      <c r="K87" s="4" t="s">
        <v>33</v>
      </c>
      <c r="L87" s="4" t="s">
        <v>32</v>
      </c>
      <c r="M87" s="4" t="s">
        <v>95</v>
      </c>
      <c r="N87" s="4" t="s">
        <v>66</v>
      </c>
      <c r="O87" s="1" t="s">
        <v>70</v>
      </c>
      <c r="P87" s="9">
        <v>0.5</v>
      </c>
      <c r="Q87" s="30" t="s">
        <v>108</v>
      </c>
      <c r="R87" s="9">
        <v>1</v>
      </c>
      <c r="S87" s="30" t="s">
        <v>4</v>
      </c>
      <c r="T87" s="1" t="s">
        <v>4</v>
      </c>
      <c r="U87" s="1" t="s">
        <v>33</v>
      </c>
      <c r="V87" s="1" t="str">
        <f t="shared" si="3"/>
        <v>Y</v>
      </c>
      <c r="W87" s="1" t="s">
        <v>28</v>
      </c>
      <c r="X87" s="8">
        <f>IF(W87="TFT",INDEX('Unit Cost Source Data'!$L$2:$L$87,MATCH('Measurement and Pricing Data'!C87,'Unit Cost Source Data'!$A$2:$A$87,0)),IF(W87="Volume",INDEX('Unit Cost Source Data'!$M$2:$M$87,MATCH('Measurement and Pricing Data'!C87,'Unit Cost Source Data'!$A$2:$A$87,0)),IF(W87="Height",INDEX('Unit Cost Source Data'!$N$2:$N$87,MATCH('Measurement and Pricing Data'!C87,'Unit Cost Source Data'!$A$2:$A$87,0)),"n/a")))</f>
        <v>62.700681380483083</v>
      </c>
      <c r="Y87" s="27">
        <f>IF(W87="TFT",(F87/G87)^2*PI()/4*G87*X87,IF(W87="Volume",PI()*4/3*(H87/2)^2*H87/2*X87,IF(W87="DRT",INDEX('Unit Cost Source Data'!$K$2:$K$87,MATCH('Measurement and Pricing Data'!C87,'Unit Cost Source Data'!$A$2:$A$87,0)),IF(W87="CCT",(1.08)^E87*INDEX('Unit Cost Source Data'!$K$2:$K$87,MATCH('Measurement and Pricing Data'!C87,'Unit Cost Source Data'!$A$2:$A$87,0))*2.5,IF(W87="Height",X87*H87)))))</f>
        <v>11080.124999999998</v>
      </c>
      <c r="Z87" s="27">
        <f>IF(W87="CCT","n/a",INDEX('Unit Cost Source Data'!$K$2:$K$87,MATCH('Measurement and Pricing Data'!C87,'Unit Cost Source Data'!$A$2:$A$87,0))*1.5)</f>
        <v>295.46999999999997</v>
      </c>
      <c r="AA87" s="15">
        <f t="shared" si="4"/>
        <v>5540.0624999999982</v>
      </c>
      <c r="AB87" s="15">
        <f t="shared" si="5"/>
        <v>5500</v>
      </c>
    </row>
    <row r="88" spans="1:28" ht="28.8" x14ac:dyDescent="0.3">
      <c r="A88" s="1">
        <v>87</v>
      </c>
      <c r="B88" s="1">
        <v>1</v>
      </c>
      <c r="C88" s="6" t="s">
        <v>44</v>
      </c>
      <c r="D88" s="1" t="str">
        <f>INDEX('Name Conversion Table'!$B$2:$B$31,MATCH('Measurement and Pricing Data'!C88,'Name Conversion Table'!$A$2:$A$31,0))</f>
        <v>Coast Live Oak</v>
      </c>
      <c r="E88" s="1" t="s">
        <v>4</v>
      </c>
      <c r="F88" s="39">
        <v>75</v>
      </c>
      <c r="G88" s="10">
        <v>6</v>
      </c>
      <c r="H88" s="4">
        <v>40</v>
      </c>
      <c r="I88" s="4" t="s">
        <v>33</v>
      </c>
      <c r="J88" s="4" t="s">
        <v>91</v>
      </c>
      <c r="K88" s="4" t="s">
        <v>33</v>
      </c>
      <c r="L88" s="4" t="s">
        <v>32</v>
      </c>
      <c r="M88" s="4" t="s">
        <v>95</v>
      </c>
      <c r="N88" s="4" t="s">
        <v>66</v>
      </c>
      <c r="O88" s="1" t="s">
        <v>70</v>
      </c>
      <c r="P88" s="9">
        <v>0.7</v>
      </c>
      <c r="Q88" s="30" t="s">
        <v>108</v>
      </c>
      <c r="R88" s="9">
        <v>0.9</v>
      </c>
      <c r="S88" s="30" t="s">
        <v>75</v>
      </c>
      <c r="T88" s="1" t="s">
        <v>4</v>
      </c>
      <c r="U88" s="1" t="s">
        <v>33</v>
      </c>
      <c r="V88" s="1" t="str">
        <f t="shared" si="3"/>
        <v>Y</v>
      </c>
      <c r="W88" s="1" t="s">
        <v>28</v>
      </c>
      <c r="X88" s="8">
        <f>IF(W88="TFT",INDEX('Unit Cost Source Data'!$L$2:$L$87,MATCH('Measurement and Pricing Data'!C88,'Unit Cost Source Data'!$A$2:$A$87,0)),IF(W88="Volume",INDEX('Unit Cost Source Data'!$M$2:$M$87,MATCH('Measurement and Pricing Data'!C88,'Unit Cost Source Data'!$A$2:$A$87,0)),IF(W88="Height",INDEX('Unit Cost Source Data'!$N$2:$N$87,MATCH('Measurement and Pricing Data'!C88,'Unit Cost Source Data'!$A$2:$A$87,0)),"n/a")))</f>
        <v>62.700681380483083</v>
      </c>
      <c r="Y88" s="27">
        <f>IF(W88="TFT",(F88/G88)^2*PI()/4*G88*X88,IF(W88="Volume",PI()*4/3*(H88/2)^2*H88/2*X88,IF(W88="DRT",INDEX('Unit Cost Source Data'!$K$2:$K$87,MATCH('Measurement and Pricing Data'!C88,'Unit Cost Source Data'!$A$2:$A$87,0)),IF(W88="CCT",(1.08)^E88*INDEX('Unit Cost Source Data'!$K$2:$K$87,MATCH('Measurement and Pricing Data'!C88,'Unit Cost Source Data'!$A$2:$A$87,0))*2.5,IF(W88="Height",X88*H88)))))</f>
        <v>46167.1875</v>
      </c>
      <c r="Z88" s="27">
        <f>IF(W88="CCT","n/a",INDEX('Unit Cost Source Data'!$K$2:$K$87,MATCH('Measurement and Pricing Data'!C88,'Unit Cost Source Data'!$A$2:$A$87,0))*1.5)</f>
        <v>295.46999999999997</v>
      </c>
      <c r="AA88" s="15">
        <f t="shared" si="4"/>
        <v>9233.4375000000036</v>
      </c>
      <c r="AB88" s="15">
        <f t="shared" si="5"/>
        <v>9200</v>
      </c>
    </row>
    <row r="89" spans="1:28" ht="28.8" x14ac:dyDescent="0.3">
      <c r="A89" s="1">
        <v>88</v>
      </c>
      <c r="B89" s="1">
        <v>3</v>
      </c>
      <c r="C89" s="6" t="s">
        <v>44</v>
      </c>
      <c r="D89" s="1" t="str">
        <f>INDEX('Name Conversion Table'!$B$2:$B$31,MATCH('Measurement and Pricing Data'!C89,'Name Conversion Table'!$A$2:$A$31,0))</f>
        <v>Coast Live Oak</v>
      </c>
      <c r="E89" s="1" t="s">
        <v>4</v>
      </c>
      <c r="F89" s="39">
        <v>4</v>
      </c>
      <c r="G89" s="10">
        <v>1</v>
      </c>
      <c r="H89" s="4">
        <v>15</v>
      </c>
      <c r="I89" s="4" t="s">
        <v>33</v>
      </c>
      <c r="J89" s="4" t="s">
        <v>91</v>
      </c>
      <c r="K89" s="4" t="s">
        <v>33</v>
      </c>
      <c r="L89" s="4" t="s">
        <v>32</v>
      </c>
      <c r="M89" s="4" t="s">
        <v>63</v>
      </c>
      <c r="N89" s="4" t="s">
        <v>66</v>
      </c>
      <c r="O89" s="1" t="s">
        <v>70</v>
      </c>
      <c r="P89" s="9">
        <v>0.6</v>
      </c>
      <c r="Q89" s="30" t="s">
        <v>60</v>
      </c>
      <c r="R89" s="9">
        <v>0.9</v>
      </c>
      <c r="S89" s="30" t="s">
        <v>65</v>
      </c>
      <c r="T89" s="1" t="s">
        <v>4</v>
      </c>
      <c r="U89" s="1" t="s">
        <v>33</v>
      </c>
      <c r="V89" s="1" t="str">
        <f t="shared" si="3"/>
        <v>Y</v>
      </c>
      <c r="W89" s="1" t="s">
        <v>28</v>
      </c>
      <c r="X89" s="8">
        <f>IF(W89="TFT",INDEX('Unit Cost Source Data'!$L$2:$L$87,MATCH('Measurement and Pricing Data'!C89,'Unit Cost Source Data'!$A$2:$A$87,0)),IF(W89="Volume",INDEX('Unit Cost Source Data'!$M$2:$M$87,MATCH('Measurement and Pricing Data'!C89,'Unit Cost Source Data'!$A$2:$A$87,0)),IF(W89="Height",INDEX('Unit Cost Source Data'!$N$2:$N$87,MATCH('Measurement and Pricing Data'!C89,'Unit Cost Source Data'!$A$2:$A$87,0)),"n/a")))</f>
        <v>62.700681380483083</v>
      </c>
      <c r="Y89" s="27">
        <f>IF(W89="TFT",(F89/G89)^2*PI()/4*G89*X89,IF(W89="Volume",PI()*4/3*(H89/2)^2*H89/2*X89,IF(W89="DRT",INDEX('Unit Cost Source Data'!$K$2:$K$87,MATCH('Measurement and Pricing Data'!C89,'Unit Cost Source Data'!$A$2:$A$87,0)),IF(W89="CCT",(1.08)^E89*INDEX('Unit Cost Source Data'!$K$2:$K$87,MATCH('Measurement and Pricing Data'!C89,'Unit Cost Source Data'!$A$2:$A$87,0))*2.5,IF(W89="Height",X89*H89)))))</f>
        <v>787.92</v>
      </c>
      <c r="Z89" s="27">
        <f>IF(W89="CCT","n/a",INDEX('Unit Cost Source Data'!$K$2:$K$87,MATCH('Measurement and Pricing Data'!C89,'Unit Cost Source Data'!$A$2:$A$87,0))*1.5)</f>
        <v>295.46999999999997</v>
      </c>
      <c r="AA89" s="15">
        <f t="shared" si="4"/>
        <v>709.12799999999993</v>
      </c>
      <c r="AB89" s="15">
        <f t="shared" si="5"/>
        <v>710</v>
      </c>
    </row>
    <row r="90" spans="1:28" ht="28.8" x14ac:dyDescent="0.3">
      <c r="A90" s="1">
        <v>89</v>
      </c>
      <c r="B90" s="1">
        <v>3</v>
      </c>
      <c r="C90" s="6" t="s">
        <v>44</v>
      </c>
      <c r="D90" s="1" t="str">
        <f>INDEX('Name Conversion Table'!$B$2:$B$31,MATCH('Measurement and Pricing Data'!C90,'Name Conversion Table'!$A$2:$A$31,0))</f>
        <v>Coast Live Oak</v>
      </c>
      <c r="E90" s="1" t="s">
        <v>4</v>
      </c>
      <c r="F90" s="39">
        <v>6</v>
      </c>
      <c r="G90" s="10">
        <v>1</v>
      </c>
      <c r="H90" s="4">
        <v>20</v>
      </c>
      <c r="I90" s="4" t="s">
        <v>33</v>
      </c>
      <c r="J90" s="4" t="s">
        <v>91</v>
      </c>
      <c r="K90" s="4" t="s">
        <v>33</v>
      </c>
      <c r="L90" s="4" t="s">
        <v>32</v>
      </c>
      <c r="M90" s="4" t="s">
        <v>95</v>
      </c>
      <c r="N90" s="4" t="s">
        <v>66</v>
      </c>
      <c r="O90" s="1" t="s">
        <v>70</v>
      </c>
      <c r="P90" s="9">
        <v>0.7</v>
      </c>
      <c r="Q90" s="30" t="s">
        <v>108</v>
      </c>
      <c r="R90" s="9">
        <v>0.9</v>
      </c>
      <c r="S90" s="30" t="s">
        <v>65</v>
      </c>
      <c r="T90" s="1" t="s">
        <v>4</v>
      </c>
      <c r="U90" s="1" t="s">
        <v>33</v>
      </c>
      <c r="V90" s="1" t="str">
        <f t="shared" si="3"/>
        <v>Y</v>
      </c>
      <c r="W90" s="1" t="s">
        <v>28</v>
      </c>
      <c r="X90" s="8">
        <f>IF(W90="TFT",INDEX('Unit Cost Source Data'!$L$2:$L$87,MATCH('Measurement and Pricing Data'!C90,'Unit Cost Source Data'!$A$2:$A$87,0)),IF(W90="Volume",INDEX('Unit Cost Source Data'!$M$2:$M$87,MATCH('Measurement and Pricing Data'!C90,'Unit Cost Source Data'!$A$2:$A$87,0)),IF(W90="Height",INDEX('Unit Cost Source Data'!$N$2:$N$87,MATCH('Measurement and Pricing Data'!C90,'Unit Cost Source Data'!$A$2:$A$87,0)),"n/a")))</f>
        <v>62.700681380483083</v>
      </c>
      <c r="Y90" s="27">
        <f>IF(W90="TFT",(F90/G90)^2*PI()/4*G90*X90,IF(W90="Volume",PI()*4/3*(H90/2)^2*H90/2*X90,IF(W90="DRT",INDEX('Unit Cost Source Data'!$K$2:$K$87,MATCH('Measurement and Pricing Data'!C90,'Unit Cost Source Data'!$A$2:$A$87,0)),IF(W90="CCT",(1.08)^E90*INDEX('Unit Cost Source Data'!$K$2:$K$87,MATCH('Measurement and Pricing Data'!C90,'Unit Cost Source Data'!$A$2:$A$87,0))*2.5,IF(W90="Height",X90*H90)))))</f>
        <v>1772.82</v>
      </c>
      <c r="Z90" s="27">
        <f>IF(W90="CCT","n/a",INDEX('Unit Cost Source Data'!$K$2:$K$87,MATCH('Measurement and Pricing Data'!C90,'Unit Cost Source Data'!$A$2:$A$87,0))*1.5)</f>
        <v>295.46999999999997</v>
      </c>
      <c r="AA90" s="15">
        <f t="shared" si="4"/>
        <v>1063.6920000000002</v>
      </c>
      <c r="AB90" s="15">
        <f t="shared" si="5"/>
        <v>1100</v>
      </c>
    </row>
    <row r="91" spans="1:28" ht="28.8" x14ac:dyDescent="0.3">
      <c r="A91" s="1">
        <v>90</v>
      </c>
      <c r="B91" s="1">
        <v>2</v>
      </c>
      <c r="C91" s="6" t="s">
        <v>44</v>
      </c>
      <c r="D91" s="1" t="str">
        <f>INDEX('Name Conversion Table'!$B$2:$B$31,MATCH('Measurement and Pricing Data'!C91,'Name Conversion Table'!$A$2:$A$31,0))</f>
        <v>Coast Live Oak</v>
      </c>
      <c r="E91" s="1" t="s">
        <v>4</v>
      </c>
      <c r="F91" s="39">
        <v>18</v>
      </c>
      <c r="G91" s="10">
        <v>4</v>
      </c>
      <c r="H91" s="4">
        <v>25</v>
      </c>
      <c r="I91" s="4" t="s">
        <v>33</v>
      </c>
      <c r="J91" s="4" t="s">
        <v>91</v>
      </c>
      <c r="K91" s="4" t="s">
        <v>33</v>
      </c>
      <c r="L91" s="4" t="s">
        <v>32</v>
      </c>
      <c r="M91" s="4" t="s">
        <v>63</v>
      </c>
      <c r="N91" s="4" t="s">
        <v>66</v>
      </c>
      <c r="O91" s="1" t="s">
        <v>70</v>
      </c>
      <c r="P91" s="9">
        <v>0.7</v>
      </c>
      <c r="Q91" s="30" t="s">
        <v>60</v>
      </c>
      <c r="R91" s="9">
        <v>1</v>
      </c>
      <c r="S91" s="30" t="s">
        <v>4</v>
      </c>
      <c r="T91" s="1" t="s">
        <v>4</v>
      </c>
      <c r="U91" s="1" t="s">
        <v>33</v>
      </c>
      <c r="V91" s="1" t="str">
        <f t="shared" si="3"/>
        <v>Y</v>
      </c>
      <c r="W91" s="1" t="s">
        <v>28</v>
      </c>
      <c r="X91" s="8">
        <f>IF(W91="TFT",INDEX('Unit Cost Source Data'!$L$2:$L$87,MATCH('Measurement and Pricing Data'!C91,'Unit Cost Source Data'!$A$2:$A$87,0)),IF(W91="Volume",INDEX('Unit Cost Source Data'!$M$2:$M$87,MATCH('Measurement and Pricing Data'!C91,'Unit Cost Source Data'!$A$2:$A$87,0)),IF(W91="Height",INDEX('Unit Cost Source Data'!$N$2:$N$87,MATCH('Measurement and Pricing Data'!C91,'Unit Cost Source Data'!$A$2:$A$87,0)),"n/a")))</f>
        <v>62.700681380483083</v>
      </c>
      <c r="Y91" s="27">
        <f>IF(W91="TFT",(F91/G91)^2*PI()/4*G91*X91,IF(W91="Volume",PI()*4/3*(H91/2)^2*H91/2*X91,IF(W91="DRT",INDEX('Unit Cost Source Data'!$K$2:$K$87,MATCH('Measurement and Pricing Data'!C91,'Unit Cost Source Data'!$A$2:$A$87,0)),IF(W91="CCT",(1.08)^E91*INDEX('Unit Cost Source Data'!$K$2:$K$87,MATCH('Measurement and Pricing Data'!C91,'Unit Cost Source Data'!$A$2:$A$87,0))*2.5,IF(W91="Height",X91*H91)))))</f>
        <v>3988.8449999999993</v>
      </c>
      <c r="Z91" s="27">
        <f>IF(W91="CCT","n/a",INDEX('Unit Cost Source Data'!$K$2:$K$87,MATCH('Measurement and Pricing Data'!C91,'Unit Cost Source Data'!$A$2:$A$87,0))*1.5)</f>
        <v>295.46999999999997</v>
      </c>
      <c r="AA91" s="15">
        <f t="shared" si="4"/>
        <v>2393.3070000000007</v>
      </c>
      <c r="AB91" s="15">
        <f t="shared" si="5"/>
        <v>2400</v>
      </c>
    </row>
    <row r="92" spans="1:28" ht="28.8" x14ac:dyDescent="0.3">
      <c r="A92" s="1">
        <v>91</v>
      </c>
      <c r="B92" s="1">
        <v>2</v>
      </c>
      <c r="C92" s="6" t="s">
        <v>78</v>
      </c>
      <c r="D92" s="1" t="str">
        <f>INDEX('Name Conversion Table'!$B$2:$B$31,MATCH('Measurement and Pricing Data'!C92,'Name Conversion Table'!$A$2:$A$31,0))</f>
        <v>California Black Walnut</v>
      </c>
      <c r="E92" s="1" t="s">
        <v>4</v>
      </c>
      <c r="F92" s="39">
        <v>5</v>
      </c>
      <c r="G92" s="10">
        <v>1</v>
      </c>
      <c r="H92" s="4">
        <v>15</v>
      </c>
      <c r="I92" s="4" t="s">
        <v>33</v>
      </c>
      <c r="J92" s="4" t="s">
        <v>91</v>
      </c>
      <c r="K92" s="4" t="s">
        <v>33</v>
      </c>
      <c r="L92" s="4" t="s">
        <v>32</v>
      </c>
      <c r="M92" s="4" t="s">
        <v>72</v>
      </c>
      <c r="N92" s="4" t="s">
        <v>66</v>
      </c>
      <c r="O92" s="1" t="s">
        <v>70</v>
      </c>
      <c r="P92" s="9">
        <v>0.7</v>
      </c>
      <c r="Q92" s="30" t="s">
        <v>72</v>
      </c>
      <c r="R92" s="9">
        <v>1</v>
      </c>
      <c r="S92" s="30" t="s">
        <v>4</v>
      </c>
      <c r="T92" s="1" t="s">
        <v>4</v>
      </c>
      <c r="U92" s="1" t="s">
        <v>33</v>
      </c>
      <c r="V92" s="1" t="str">
        <f t="shared" si="3"/>
        <v>Y</v>
      </c>
      <c r="W92" s="1" t="s">
        <v>28</v>
      </c>
      <c r="X92" s="8">
        <f>IF(W92="TFT",INDEX('Unit Cost Source Data'!$L$2:$L$87,MATCH('Measurement and Pricing Data'!C92,'Unit Cost Source Data'!$A$2:$A$87,0)),IF(W92="Volume",INDEX('Unit Cost Source Data'!$M$2:$M$87,MATCH('Measurement and Pricing Data'!C92,'Unit Cost Source Data'!$A$2:$A$87,0)),IF(W92="Height",INDEX('Unit Cost Source Data'!$N$2:$N$87,MATCH('Measurement and Pricing Data'!C92,'Unit Cost Source Data'!$A$2:$A$87,0)),"n/a")))</f>
        <v>84.352119838704525</v>
      </c>
      <c r="Y92" s="27">
        <f>IF(W92="TFT",(F92/G92)^2*PI()/4*G92*X92,IF(W92="Volume",PI()*4/3*(H92/2)^2*H92/2*X92,IF(W92="DRT",INDEX('Unit Cost Source Data'!$K$2:$K$87,MATCH('Measurement and Pricing Data'!C92,'Unit Cost Source Data'!$A$2:$A$87,0)),IF(W92="CCT",(1.08)^E92*INDEX('Unit Cost Source Data'!$K$2:$K$87,MATCH('Measurement and Pricing Data'!C92,'Unit Cost Source Data'!$A$2:$A$87,0))*2.5,IF(W92="Height",X92*H92)))))</f>
        <v>1656.25</v>
      </c>
      <c r="Z92" s="27">
        <f>IF(W92="CCT","n/a",INDEX('Unit Cost Source Data'!$K$2:$K$87,MATCH('Measurement and Pricing Data'!C92,'Unit Cost Source Data'!$A$2:$A$87,0))*1.5)</f>
        <v>397.5</v>
      </c>
      <c r="AA92" s="15">
        <f t="shared" si="4"/>
        <v>993.75</v>
      </c>
      <c r="AB92" s="15">
        <f t="shared" si="5"/>
        <v>990</v>
      </c>
    </row>
    <row r="93" spans="1:28" ht="28.8" x14ac:dyDescent="0.3">
      <c r="A93" s="1">
        <v>92</v>
      </c>
      <c r="B93" s="1">
        <v>2</v>
      </c>
      <c r="C93" s="6" t="s">
        <v>78</v>
      </c>
      <c r="D93" s="1" t="str">
        <f>INDEX('Name Conversion Table'!$B$2:$B$31,MATCH('Measurement and Pricing Data'!C93,'Name Conversion Table'!$A$2:$A$31,0))</f>
        <v>California Black Walnut</v>
      </c>
      <c r="E93" s="1" t="s">
        <v>4</v>
      </c>
      <c r="F93" s="39">
        <v>14</v>
      </c>
      <c r="G93" s="10">
        <v>3</v>
      </c>
      <c r="H93" s="4">
        <v>15</v>
      </c>
      <c r="I93" s="4" t="s">
        <v>33</v>
      </c>
      <c r="J93" s="4" t="s">
        <v>91</v>
      </c>
      <c r="K93" s="4" t="s">
        <v>33</v>
      </c>
      <c r="L93" s="4" t="s">
        <v>32</v>
      </c>
      <c r="M93" s="4" t="s">
        <v>63</v>
      </c>
      <c r="N93" s="4" t="s">
        <v>66</v>
      </c>
      <c r="O93" s="1" t="s">
        <v>70</v>
      </c>
      <c r="P93" s="9">
        <v>0.6</v>
      </c>
      <c r="Q93" s="30" t="s">
        <v>60</v>
      </c>
      <c r="R93" s="9">
        <v>1</v>
      </c>
      <c r="S93" s="30" t="s">
        <v>4</v>
      </c>
      <c r="T93" s="1" t="s">
        <v>4</v>
      </c>
      <c r="U93" s="1" t="s">
        <v>33</v>
      </c>
      <c r="V93" s="1" t="str">
        <f t="shared" si="3"/>
        <v>Y</v>
      </c>
      <c r="W93" s="1" t="s">
        <v>28</v>
      </c>
      <c r="X93" s="8">
        <f>IF(W93="TFT",INDEX('Unit Cost Source Data'!$L$2:$L$87,MATCH('Measurement and Pricing Data'!C93,'Unit Cost Source Data'!$A$2:$A$87,0)),IF(W93="Volume",INDEX('Unit Cost Source Data'!$M$2:$M$87,MATCH('Measurement and Pricing Data'!C93,'Unit Cost Source Data'!$A$2:$A$87,0)),IF(W93="Height",INDEX('Unit Cost Source Data'!$N$2:$N$87,MATCH('Measurement and Pricing Data'!C93,'Unit Cost Source Data'!$A$2:$A$87,0)),"n/a")))</f>
        <v>84.352119838704525</v>
      </c>
      <c r="Y93" s="27">
        <f>IF(W93="TFT",(F93/G93)^2*PI()/4*G93*X93,IF(W93="Volume",PI()*4/3*(H93/2)^2*H93/2*X93,IF(W93="DRT",INDEX('Unit Cost Source Data'!$K$2:$K$87,MATCH('Measurement and Pricing Data'!C93,'Unit Cost Source Data'!$A$2:$A$87,0)),IF(W93="CCT",(1.08)^E93*INDEX('Unit Cost Source Data'!$K$2:$K$87,MATCH('Measurement and Pricing Data'!C93,'Unit Cost Source Data'!$A$2:$A$87,0))*2.5,IF(W93="Height",X93*H93)))))</f>
        <v>4328.3333333333339</v>
      </c>
      <c r="Z93" s="27">
        <f>IF(W93="CCT","n/a",INDEX('Unit Cost Source Data'!$K$2:$K$87,MATCH('Measurement and Pricing Data'!C93,'Unit Cost Source Data'!$A$2:$A$87,0))*1.5)</f>
        <v>397.5</v>
      </c>
      <c r="AA93" s="15">
        <f t="shared" si="4"/>
        <v>3462.666666666667</v>
      </c>
      <c r="AB93" s="15">
        <f t="shared" si="5"/>
        <v>3500</v>
      </c>
    </row>
    <row r="94" spans="1:28" ht="28.8" x14ac:dyDescent="0.3">
      <c r="A94" s="1">
        <v>93</v>
      </c>
      <c r="B94" s="1">
        <v>1</v>
      </c>
      <c r="C94" s="6" t="s">
        <v>44</v>
      </c>
      <c r="D94" s="1" t="str">
        <f>INDEX('Name Conversion Table'!$B$2:$B$31,MATCH('Measurement and Pricing Data'!C94,'Name Conversion Table'!$A$2:$A$31,0))</f>
        <v>Coast Live Oak</v>
      </c>
      <c r="E94" s="1" t="s">
        <v>4</v>
      </c>
      <c r="F94" s="39">
        <v>22</v>
      </c>
      <c r="G94" s="10">
        <v>2</v>
      </c>
      <c r="H94" s="4">
        <v>35</v>
      </c>
      <c r="I94" s="4" t="s">
        <v>33</v>
      </c>
      <c r="J94" s="4" t="s">
        <v>91</v>
      </c>
      <c r="K94" s="4" t="s">
        <v>33</v>
      </c>
      <c r="L94" s="4" t="s">
        <v>32</v>
      </c>
      <c r="M94" s="4" t="s">
        <v>14</v>
      </c>
      <c r="N94" s="4" t="s">
        <v>66</v>
      </c>
      <c r="O94" s="1" t="s">
        <v>70</v>
      </c>
      <c r="P94" s="9">
        <v>0</v>
      </c>
      <c r="Q94" s="30" t="s">
        <v>55</v>
      </c>
      <c r="R94" s="9">
        <v>1</v>
      </c>
      <c r="S94" s="30" t="s">
        <v>4</v>
      </c>
      <c r="T94" s="1" t="s">
        <v>4</v>
      </c>
      <c r="U94" s="1" t="s">
        <v>33</v>
      </c>
      <c r="V94" s="1" t="str">
        <f t="shared" si="3"/>
        <v>N</v>
      </c>
      <c r="W94" s="1" t="s">
        <v>28</v>
      </c>
      <c r="X94" s="8">
        <f>IF(W94="TFT",INDEX('Unit Cost Source Data'!$L$2:$L$87,MATCH('Measurement and Pricing Data'!C94,'Unit Cost Source Data'!$A$2:$A$87,0)),IF(W94="Volume",INDEX('Unit Cost Source Data'!$M$2:$M$87,MATCH('Measurement and Pricing Data'!C94,'Unit Cost Source Data'!$A$2:$A$87,0)),IF(W94="Height",INDEX('Unit Cost Source Data'!$N$2:$N$87,MATCH('Measurement and Pricing Data'!C94,'Unit Cost Source Data'!$A$2:$A$87,0)),"n/a")))</f>
        <v>62.700681380483083</v>
      </c>
      <c r="Y94" s="27">
        <f>IF(W94="TFT",(F94/G94)^2*PI()/4*G94*X94,IF(W94="Volume",PI()*4/3*(H94/2)^2*H94/2*X94,IF(W94="DRT",INDEX('Unit Cost Source Data'!$K$2:$K$87,MATCH('Measurement and Pricing Data'!C94,'Unit Cost Source Data'!$A$2:$A$87,0)),IF(W94="CCT",(1.08)^E94*INDEX('Unit Cost Source Data'!$K$2:$K$87,MATCH('Measurement and Pricing Data'!C94,'Unit Cost Source Data'!$A$2:$A$87,0))*2.5,IF(W94="Height",X94*H94)))))</f>
        <v>11917.289999999999</v>
      </c>
      <c r="Z94" s="27">
        <f>IF(W94="CCT","n/a",INDEX('Unit Cost Source Data'!$K$2:$K$87,MATCH('Measurement and Pricing Data'!C94,'Unit Cost Source Data'!$A$2:$A$87,0))*1.5)</f>
        <v>295.46999999999997</v>
      </c>
      <c r="AA94" s="15">
        <f t="shared" si="4"/>
        <v>12212.759999999998</v>
      </c>
      <c r="AB94" s="15">
        <f t="shared" si="5"/>
        <v>12000</v>
      </c>
    </row>
    <row r="95" spans="1:28" ht="28.8" x14ac:dyDescent="0.3">
      <c r="A95" s="1">
        <v>94</v>
      </c>
      <c r="B95" s="1">
        <v>1</v>
      </c>
      <c r="C95" s="6" t="s">
        <v>44</v>
      </c>
      <c r="D95" s="1" t="str">
        <f>INDEX('Name Conversion Table'!$B$2:$B$31,MATCH('Measurement and Pricing Data'!C95,'Name Conversion Table'!$A$2:$A$31,0))</f>
        <v>Coast Live Oak</v>
      </c>
      <c r="E95" s="1" t="s">
        <v>4</v>
      </c>
      <c r="F95" s="39">
        <v>55</v>
      </c>
      <c r="G95" s="10">
        <v>3</v>
      </c>
      <c r="H95" s="4">
        <v>50</v>
      </c>
      <c r="I95" s="4" t="s">
        <v>33</v>
      </c>
      <c r="J95" s="4" t="s">
        <v>92</v>
      </c>
      <c r="K95" s="4" t="s">
        <v>33</v>
      </c>
      <c r="L95" s="4" t="s">
        <v>32</v>
      </c>
      <c r="M95" s="4" t="s">
        <v>95</v>
      </c>
      <c r="N95" s="4" t="s">
        <v>66</v>
      </c>
      <c r="O95" s="1" t="s">
        <v>103</v>
      </c>
      <c r="P95" s="9">
        <v>0.85</v>
      </c>
      <c r="Q95" s="30" t="s">
        <v>108</v>
      </c>
      <c r="R95" s="9">
        <v>1</v>
      </c>
      <c r="S95" s="30" t="s">
        <v>4</v>
      </c>
      <c r="T95" s="1" t="s">
        <v>4</v>
      </c>
      <c r="U95" s="1" t="s">
        <v>33</v>
      </c>
      <c r="V95" s="1" t="str">
        <f t="shared" si="3"/>
        <v>Y</v>
      </c>
      <c r="W95" s="1" t="s">
        <v>28</v>
      </c>
      <c r="X95" s="8">
        <f>IF(W95="TFT",INDEX('Unit Cost Source Data'!$L$2:$L$87,MATCH('Measurement and Pricing Data'!C95,'Unit Cost Source Data'!$A$2:$A$87,0)),IF(W95="Volume",INDEX('Unit Cost Source Data'!$M$2:$M$87,MATCH('Measurement and Pricing Data'!C95,'Unit Cost Source Data'!$A$2:$A$87,0)),IF(W95="Height",INDEX('Unit Cost Source Data'!$N$2:$N$87,MATCH('Measurement and Pricing Data'!C95,'Unit Cost Source Data'!$A$2:$A$87,0)),"n/a")))</f>
        <v>62.700681380483083</v>
      </c>
      <c r="Y95" s="27">
        <f>IF(W95="TFT",(F95/G95)^2*PI()/4*G95*X95,IF(W95="Volume",PI()*4/3*(H95/2)^2*H95/2*X95,IF(W95="DRT",INDEX('Unit Cost Source Data'!$K$2:$K$87,MATCH('Measurement and Pricing Data'!C95,'Unit Cost Source Data'!$A$2:$A$87,0)),IF(W95="CCT",(1.08)^E95*INDEX('Unit Cost Source Data'!$K$2:$K$87,MATCH('Measurement and Pricing Data'!C95,'Unit Cost Source Data'!$A$2:$A$87,0))*2.5,IF(W95="Height",X95*H95)))))</f>
        <v>49655.374999999993</v>
      </c>
      <c r="Z95" s="27">
        <f>IF(W95="CCT","n/a",INDEX('Unit Cost Source Data'!$K$2:$K$87,MATCH('Measurement and Pricing Data'!C95,'Unit Cost Source Data'!$A$2:$A$87,0))*1.5)</f>
        <v>295.46999999999997</v>
      </c>
      <c r="AA95" s="15">
        <f t="shared" si="4"/>
        <v>7448.3062500000015</v>
      </c>
      <c r="AB95" s="15">
        <f t="shared" si="5"/>
        <v>7400</v>
      </c>
    </row>
    <row r="96" spans="1:28" ht="28.8" x14ac:dyDescent="0.3">
      <c r="A96" s="1">
        <v>95</v>
      </c>
      <c r="B96" s="1">
        <v>1</v>
      </c>
      <c r="C96" s="6" t="s">
        <v>44</v>
      </c>
      <c r="D96" s="1" t="str">
        <f>INDEX('Name Conversion Table'!$B$2:$B$31,MATCH('Measurement and Pricing Data'!C96,'Name Conversion Table'!$A$2:$A$31,0))</f>
        <v>Coast Live Oak</v>
      </c>
      <c r="E96" s="1" t="s">
        <v>4</v>
      </c>
      <c r="F96" s="39">
        <v>15</v>
      </c>
      <c r="G96" s="10">
        <v>1</v>
      </c>
      <c r="H96" s="4">
        <v>30</v>
      </c>
      <c r="I96" s="4" t="s">
        <v>33</v>
      </c>
      <c r="J96" s="4" t="s">
        <v>92</v>
      </c>
      <c r="K96" s="4" t="s">
        <v>33</v>
      </c>
      <c r="L96" s="4" t="s">
        <v>32</v>
      </c>
      <c r="M96" s="4" t="s">
        <v>95</v>
      </c>
      <c r="N96" s="4" t="s">
        <v>66</v>
      </c>
      <c r="O96" s="1" t="s">
        <v>103</v>
      </c>
      <c r="P96" s="9">
        <v>0.85</v>
      </c>
      <c r="Q96" s="30" t="s">
        <v>108</v>
      </c>
      <c r="R96" s="9">
        <v>1</v>
      </c>
      <c r="S96" s="30" t="s">
        <v>4</v>
      </c>
      <c r="T96" s="1" t="s">
        <v>4</v>
      </c>
      <c r="U96" s="1" t="s">
        <v>33</v>
      </c>
      <c r="V96" s="1" t="str">
        <f t="shared" si="3"/>
        <v>Y</v>
      </c>
      <c r="W96" s="1" t="s">
        <v>28</v>
      </c>
      <c r="X96" s="8">
        <f>IF(W96="TFT",INDEX('Unit Cost Source Data'!$L$2:$L$87,MATCH('Measurement and Pricing Data'!C96,'Unit Cost Source Data'!$A$2:$A$87,0)),IF(W96="Volume",INDEX('Unit Cost Source Data'!$M$2:$M$87,MATCH('Measurement and Pricing Data'!C96,'Unit Cost Source Data'!$A$2:$A$87,0)),IF(W96="Height",INDEX('Unit Cost Source Data'!$N$2:$N$87,MATCH('Measurement and Pricing Data'!C96,'Unit Cost Source Data'!$A$2:$A$87,0)),"n/a")))</f>
        <v>62.700681380483083</v>
      </c>
      <c r="Y96" s="27">
        <f>IF(W96="TFT",(F96/G96)^2*PI()/4*G96*X96,IF(W96="Volume",PI()*4/3*(H96/2)^2*H96/2*X96,IF(W96="DRT",INDEX('Unit Cost Source Data'!$K$2:$K$87,MATCH('Measurement and Pricing Data'!C96,'Unit Cost Source Data'!$A$2:$A$87,0)),IF(W96="CCT",(1.08)^E96*INDEX('Unit Cost Source Data'!$K$2:$K$87,MATCH('Measurement and Pricing Data'!C96,'Unit Cost Source Data'!$A$2:$A$87,0))*2.5,IF(W96="Height",X96*H96)))))</f>
        <v>11080.124999999998</v>
      </c>
      <c r="Z96" s="27">
        <f>IF(W96="CCT","n/a",INDEX('Unit Cost Source Data'!$K$2:$K$87,MATCH('Measurement and Pricing Data'!C96,'Unit Cost Source Data'!$A$2:$A$87,0))*1.5)</f>
        <v>295.46999999999997</v>
      </c>
      <c r="AA96" s="15">
        <f t="shared" si="4"/>
        <v>1662.0187499999993</v>
      </c>
      <c r="AB96" s="15">
        <f t="shared" si="5"/>
        <v>1700</v>
      </c>
    </row>
    <row r="97" spans="1:28" ht="28.8" x14ac:dyDescent="0.3">
      <c r="A97" s="1">
        <v>96</v>
      </c>
      <c r="B97" s="1">
        <v>1</v>
      </c>
      <c r="C97" s="6" t="s">
        <v>44</v>
      </c>
      <c r="D97" s="1" t="str">
        <f>INDEX('Name Conversion Table'!$B$2:$B$31,MATCH('Measurement and Pricing Data'!C97,'Name Conversion Table'!$A$2:$A$31,0))</f>
        <v>Coast Live Oak</v>
      </c>
      <c r="E97" s="1" t="s">
        <v>4</v>
      </c>
      <c r="F97" s="39">
        <v>13</v>
      </c>
      <c r="G97" s="10">
        <v>1</v>
      </c>
      <c r="H97" s="4">
        <v>40</v>
      </c>
      <c r="I97" s="4" t="s">
        <v>33</v>
      </c>
      <c r="J97" s="4" t="s">
        <v>92</v>
      </c>
      <c r="K97" s="4" t="s">
        <v>33</v>
      </c>
      <c r="L97" s="4" t="s">
        <v>32</v>
      </c>
      <c r="M97" s="4" t="s">
        <v>69</v>
      </c>
      <c r="N97" s="4" t="s">
        <v>66</v>
      </c>
      <c r="O97" s="1" t="s">
        <v>103</v>
      </c>
      <c r="P97" s="9">
        <v>0.85</v>
      </c>
      <c r="Q97" s="30" t="s">
        <v>108</v>
      </c>
      <c r="R97" s="9">
        <v>0.9</v>
      </c>
      <c r="S97" s="30" t="s">
        <v>65</v>
      </c>
      <c r="T97" s="1" t="s">
        <v>4</v>
      </c>
      <c r="U97" s="1" t="s">
        <v>33</v>
      </c>
      <c r="V97" s="1" t="str">
        <f t="shared" si="3"/>
        <v>Y</v>
      </c>
      <c r="W97" s="1" t="s">
        <v>28</v>
      </c>
      <c r="X97" s="8">
        <f>IF(W97="TFT",INDEX('Unit Cost Source Data'!$L$2:$L$87,MATCH('Measurement and Pricing Data'!C97,'Unit Cost Source Data'!$A$2:$A$87,0)),IF(W97="Volume",INDEX('Unit Cost Source Data'!$M$2:$M$87,MATCH('Measurement and Pricing Data'!C97,'Unit Cost Source Data'!$A$2:$A$87,0)),IF(W97="Height",INDEX('Unit Cost Source Data'!$N$2:$N$87,MATCH('Measurement and Pricing Data'!C97,'Unit Cost Source Data'!$A$2:$A$87,0)),"n/a")))</f>
        <v>62.700681380483083</v>
      </c>
      <c r="Y97" s="27">
        <f>IF(W97="TFT",(F97/G97)^2*PI()/4*G97*X97,IF(W97="Volume",PI()*4/3*(H97/2)^2*H97/2*X97,IF(W97="DRT",INDEX('Unit Cost Source Data'!$K$2:$K$87,MATCH('Measurement and Pricing Data'!C97,'Unit Cost Source Data'!$A$2:$A$87,0)),IF(W97="CCT",(1.08)^E97*INDEX('Unit Cost Source Data'!$K$2:$K$87,MATCH('Measurement and Pricing Data'!C97,'Unit Cost Source Data'!$A$2:$A$87,0))*2.5,IF(W97="Height",X97*H97)))))</f>
        <v>8322.4049999999988</v>
      </c>
      <c r="Z97" s="27">
        <f>IF(W97="CCT","n/a",INDEX('Unit Cost Source Data'!$K$2:$K$87,MATCH('Measurement and Pricing Data'!C97,'Unit Cost Source Data'!$A$2:$A$87,0))*1.5)</f>
        <v>295.46999999999997</v>
      </c>
      <c r="AA97" s="15">
        <f t="shared" si="4"/>
        <v>416.12024999999994</v>
      </c>
      <c r="AB97" s="15">
        <f t="shared" si="5"/>
        <v>420</v>
      </c>
    </row>
    <row r="98" spans="1:28" ht="28.8" x14ac:dyDescent="0.3">
      <c r="A98" s="1">
        <v>97</v>
      </c>
      <c r="B98" s="1">
        <v>1</v>
      </c>
      <c r="C98" s="6" t="s">
        <v>44</v>
      </c>
      <c r="D98" s="1" t="str">
        <f>INDEX('Name Conversion Table'!$B$2:$B$31,MATCH('Measurement and Pricing Data'!C98,'Name Conversion Table'!$A$2:$A$31,0))</f>
        <v>Coast Live Oak</v>
      </c>
      <c r="E98" s="1" t="s">
        <v>4</v>
      </c>
      <c r="F98" s="39">
        <v>34</v>
      </c>
      <c r="G98" s="10">
        <v>3</v>
      </c>
      <c r="H98" s="4">
        <v>30</v>
      </c>
      <c r="I98" s="4" t="s">
        <v>33</v>
      </c>
      <c r="J98" s="4" t="s">
        <v>92</v>
      </c>
      <c r="K98" s="4" t="s">
        <v>33</v>
      </c>
      <c r="L98" s="4" t="s">
        <v>32</v>
      </c>
      <c r="M98" s="4" t="s">
        <v>68</v>
      </c>
      <c r="N98" s="4" t="s">
        <v>66</v>
      </c>
      <c r="O98" s="1" t="s">
        <v>103</v>
      </c>
      <c r="P98" s="9">
        <v>0.7</v>
      </c>
      <c r="Q98" s="30" t="s">
        <v>113</v>
      </c>
      <c r="R98" s="9">
        <v>0.9</v>
      </c>
      <c r="S98" s="30" t="s">
        <v>65</v>
      </c>
      <c r="T98" s="1" t="s">
        <v>4</v>
      </c>
      <c r="U98" s="1" t="s">
        <v>33</v>
      </c>
      <c r="V98" s="1" t="str">
        <f t="shared" si="3"/>
        <v>Y</v>
      </c>
      <c r="W98" s="1" t="s">
        <v>28</v>
      </c>
      <c r="X98" s="8">
        <f>IF(W98="TFT",INDEX('Unit Cost Source Data'!$L$2:$L$87,MATCH('Measurement and Pricing Data'!C98,'Unit Cost Source Data'!$A$2:$A$87,0)),IF(W98="Volume",INDEX('Unit Cost Source Data'!$M$2:$M$87,MATCH('Measurement and Pricing Data'!C98,'Unit Cost Source Data'!$A$2:$A$87,0)),IF(W98="Height",INDEX('Unit Cost Source Data'!$N$2:$N$87,MATCH('Measurement and Pricing Data'!C98,'Unit Cost Source Data'!$A$2:$A$87,0)),"n/a")))</f>
        <v>62.700681380483083</v>
      </c>
      <c r="Y98" s="27">
        <f>IF(W98="TFT",(F98/G98)^2*PI()/4*G98*X98,IF(W98="Volume",PI()*4/3*(H98/2)^2*H98/2*X98,IF(W98="DRT",INDEX('Unit Cost Source Data'!$K$2:$K$87,MATCH('Measurement and Pricing Data'!C98,'Unit Cost Source Data'!$A$2:$A$87,0)),IF(W98="CCT",(1.08)^E98*INDEX('Unit Cost Source Data'!$K$2:$K$87,MATCH('Measurement and Pricing Data'!C98,'Unit Cost Source Data'!$A$2:$A$87,0))*2.5,IF(W98="Height",X98*H98)))))</f>
        <v>18975.740000000002</v>
      </c>
      <c r="Z98" s="27">
        <f>IF(W98="CCT","n/a",INDEX('Unit Cost Source Data'!$K$2:$K$87,MATCH('Measurement and Pricing Data'!C98,'Unit Cost Source Data'!$A$2:$A$87,0))*1.5)</f>
        <v>295.46999999999997</v>
      </c>
      <c r="AA98" s="15">
        <f t="shared" si="4"/>
        <v>3795.1480000000029</v>
      </c>
      <c r="AB98" s="15">
        <f t="shared" si="5"/>
        <v>3800</v>
      </c>
    </row>
    <row r="99" spans="1:28" ht="28.8" x14ac:dyDescent="0.3">
      <c r="A99" s="1">
        <v>98</v>
      </c>
      <c r="B99" s="1">
        <v>1</v>
      </c>
      <c r="C99" s="6" t="s">
        <v>44</v>
      </c>
      <c r="D99" s="1" t="str">
        <f>INDEX('Name Conversion Table'!$B$2:$B$31,MATCH('Measurement and Pricing Data'!C99,'Name Conversion Table'!$A$2:$A$31,0))</f>
        <v>Coast Live Oak</v>
      </c>
      <c r="E99" s="1" t="s">
        <v>4</v>
      </c>
      <c r="F99" s="39">
        <v>22</v>
      </c>
      <c r="G99" s="10">
        <v>2</v>
      </c>
      <c r="H99" s="4">
        <v>40</v>
      </c>
      <c r="I99" s="4" t="s">
        <v>33</v>
      </c>
      <c r="J99" s="4" t="s">
        <v>92</v>
      </c>
      <c r="K99" s="4" t="s">
        <v>33</v>
      </c>
      <c r="L99" s="4" t="s">
        <v>32</v>
      </c>
      <c r="M99" s="4" t="s">
        <v>95</v>
      </c>
      <c r="N99" s="4" t="s">
        <v>66</v>
      </c>
      <c r="O99" s="1" t="s">
        <v>103</v>
      </c>
      <c r="P99" s="9">
        <v>0.85</v>
      </c>
      <c r="Q99" s="30" t="s">
        <v>108</v>
      </c>
      <c r="R99" s="9">
        <v>1</v>
      </c>
      <c r="S99" s="30" t="s">
        <v>4</v>
      </c>
      <c r="T99" s="1" t="s">
        <v>4</v>
      </c>
      <c r="U99" s="1" t="s">
        <v>33</v>
      </c>
      <c r="V99" s="1" t="str">
        <f t="shared" si="3"/>
        <v>Y</v>
      </c>
      <c r="W99" s="1" t="s">
        <v>28</v>
      </c>
      <c r="X99" s="8">
        <f>IF(W99="TFT",INDEX('Unit Cost Source Data'!$L$2:$L$87,MATCH('Measurement and Pricing Data'!C99,'Unit Cost Source Data'!$A$2:$A$87,0)),IF(W99="Volume",INDEX('Unit Cost Source Data'!$M$2:$M$87,MATCH('Measurement and Pricing Data'!C99,'Unit Cost Source Data'!$A$2:$A$87,0)),IF(W99="Height",INDEX('Unit Cost Source Data'!$N$2:$N$87,MATCH('Measurement and Pricing Data'!C99,'Unit Cost Source Data'!$A$2:$A$87,0)),"n/a")))</f>
        <v>62.700681380483083</v>
      </c>
      <c r="Y99" s="27">
        <f>IF(W99="TFT",(F99/G99)^2*PI()/4*G99*X99,IF(W99="Volume",PI()*4/3*(H99/2)^2*H99/2*X99,IF(W99="DRT",INDEX('Unit Cost Source Data'!$K$2:$K$87,MATCH('Measurement and Pricing Data'!C99,'Unit Cost Source Data'!$A$2:$A$87,0)),IF(W99="CCT",(1.08)^E99*INDEX('Unit Cost Source Data'!$K$2:$K$87,MATCH('Measurement and Pricing Data'!C99,'Unit Cost Source Data'!$A$2:$A$87,0))*2.5,IF(W99="Height",X99*H99)))))</f>
        <v>11917.289999999999</v>
      </c>
      <c r="Z99" s="27">
        <f>IF(W99="CCT","n/a",INDEX('Unit Cost Source Data'!$K$2:$K$87,MATCH('Measurement and Pricing Data'!C99,'Unit Cost Source Data'!$A$2:$A$87,0))*1.5)</f>
        <v>295.46999999999997</v>
      </c>
      <c r="AA99" s="15">
        <f t="shared" si="4"/>
        <v>1787.5935000000009</v>
      </c>
      <c r="AB99" s="15">
        <f t="shared" si="5"/>
        <v>1800</v>
      </c>
    </row>
    <row r="100" spans="1:28" ht="28.8" x14ac:dyDescent="0.3">
      <c r="A100" s="1">
        <v>99</v>
      </c>
      <c r="B100" s="1">
        <v>1</v>
      </c>
      <c r="C100" s="6" t="s">
        <v>44</v>
      </c>
      <c r="D100" s="1" t="str">
        <f>INDEX('Name Conversion Table'!$B$2:$B$31,MATCH('Measurement and Pricing Data'!C100,'Name Conversion Table'!$A$2:$A$31,0))</f>
        <v>Coast Live Oak</v>
      </c>
      <c r="E100" s="1" t="s">
        <v>4</v>
      </c>
      <c r="F100" s="39">
        <v>15</v>
      </c>
      <c r="G100" s="10">
        <v>2</v>
      </c>
      <c r="H100" s="4">
        <v>35</v>
      </c>
      <c r="I100" s="4" t="s">
        <v>33</v>
      </c>
      <c r="J100" s="4" t="s">
        <v>92</v>
      </c>
      <c r="K100" s="4" t="s">
        <v>33</v>
      </c>
      <c r="L100" s="4" t="s">
        <v>32</v>
      </c>
      <c r="M100" s="4" t="s">
        <v>72</v>
      </c>
      <c r="N100" s="4" t="s">
        <v>66</v>
      </c>
      <c r="O100" s="1" t="s">
        <v>103</v>
      </c>
      <c r="P100" s="9">
        <v>0.4</v>
      </c>
      <c r="Q100" s="30" t="s">
        <v>114</v>
      </c>
      <c r="R100" s="9">
        <v>1</v>
      </c>
      <c r="S100" s="30" t="s">
        <v>4</v>
      </c>
      <c r="T100" s="1" t="s">
        <v>4</v>
      </c>
      <c r="U100" s="1" t="s">
        <v>33</v>
      </c>
      <c r="V100" s="1" t="str">
        <f t="shared" si="3"/>
        <v>Y</v>
      </c>
      <c r="W100" s="1" t="s">
        <v>28</v>
      </c>
      <c r="X100" s="8">
        <f>IF(W100="TFT",INDEX('Unit Cost Source Data'!$L$2:$L$87,MATCH('Measurement and Pricing Data'!C100,'Unit Cost Source Data'!$A$2:$A$87,0)),IF(W100="Volume",INDEX('Unit Cost Source Data'!$M$2:$M$87,MATCH('Measurement and Pricing Data'!C100,'Unit Cost Source Data'!$A$2:$A$87,0)),IF(W100="Height",INDEX('Unit Cost Source Data'!$N$2:$N$87,MATCH('Measurement and Pricing Data'!C100,'Unit Cost Source Data'!$A$2:$A$87,0)),"n/a")))</f>
        <v>62.700681380483083</v>
      </c>
      <c r="Y100" s="27">
        <f>IF(W100="TFT",(F100/G100)^2*PI()/4*G100*X100,IF(W100="Volume",PI()*4/3*(H100/2)^2*H100/2*X100,IF(W100="DRT",INDEX('Unit Cost Source Data'!$K$2:$K$87,MATCH('Measurement and Pricing Data'!C100,'Unit Cost Source Data'!$A$2:$A$87,0)),IF(W100="CCT",(1.08)^E100*INDEX('Unit Cost Source Data'!$K$2:$K$87,MATCH('Measurement and Pricing Data'!C100,'Unit Cost Source Data'!$A$2:$A$87,0))*2.5,IF(W100="Height",X100*H100)))))</f>
        <v>5540.0624999999991</v>
      </c>
      <c r="Z100" s="27">
        <f>IF(W100="CCT","n/a",INDEX('Unit Cost Source Data'!$K$2:$K$87,MATCH('Measurement and Pricing Data'!C100,'Unit Cost Source Data'!$A$2:$A$87,0))*1.5)</f>
        <v>295.46999999999997</v>
      </c>
      <c r="AA100" s="15">
        <f t="shared" si="4"/>
        <v>3324.0374999999999</v>
      </c>
      <c r="AB100" s="15">
        <f t="shared" si="5"/>
        <v>3300</v>
      </c>
    </row>
    <row r="101" spans="1:28" ht="28.8" x14ac:dyDescent="0.3">
      <c r="A101" s="1">
        <v>100</v>
      </c>
      <c r="B101" s="1">
        <v>1</v>
      </c>
      <c r="C101" s="6" t="s">
        <v>44</v>
      </c>
      <c r="D101" s="1" t="str">
        <f>INDEX('Name Conversion Table'!$B$2:$B$31,MATCH('Measurement and Pricing Data'!C101,'Name Conversion Table'!$A$2:$A$31,0))</f>
        <v>Coast Live Oak</v>
      </c>
      <c r="E101" s="1" t="s">
        <v>4</v>
      </c>
      <c r="F101" s="39">
        <v>20</v>
      </c>
      <c r="G101" s="10">
        <v>1</v>
      </c>
      <c r="H101" s="4">
        <v>40</v>
      </c>
      <c r="I101" s="4" t="s">
        <v>33</v>
      </c>
      <c r="J101" s="4" t="s">
        <v>92</v>
      </c>
      <c r="K101" s="4" t="s">
        <v>33</v>
      </c>
      <c r="L101" s="4" t="s">
        <v>32</v>
      </c>
      <c r="M101" s="4" t="s">
        <v>69</v>
      </c>
      <c r="N101" s="4" t="s">
        <v>66</v>
      </c>
      <c r="O101" s="1" t="s">
        <v>103</v>
      </c>
      <c r="P101" s="9">
        <v>0.8</v>
      </c>
      <c r="Q101" s="30" t="s">
        <v>115</v>
      </c>
      <c r="R101" s="9">
        <v>1</v>
      </c>
      <c r="S101" s="30" t="s">
        <v>4</v>
      </c>
      <c r="T101" s="1" t="s">
        <v>4</v>
      </c>
      <c r="U101" s="1" t="s">
        <v>33</v>
      </c>
      <c r="V101" s="1" t="str">
        <f t="shared" si="3"/>
        <v>Y</v>
      </c>
      <c r="W101" s="1" t="s">
        <v>28</v>
      </c>
      <c r="X101" s="8">
        <f>IF(W101="TFT",INDEX('Unit Cost Source Data'!$L$2:$L$87,MATCH('Measurement and Pricing Data'!C101,'Unit Cost Source Data'!$A$2:$A$87,0)),IF(W101="Volume",INDEX('Unit Cost Source Data'!$M$2:$M$87,MATCH('Measurement and Pricing Data'!C101,'Unit Cost Source Data'!$A$2:$A$87,0)),IF(W101="Height",INDEX('Unit Cost Source Data'!$N$2:$N$87,MATCH('Measurement and Pricing Data'!C101,'Unit Cost Source Data'!$A$2:$A$87,0)),"n/a")))</f>
        <v>62.700681380483083</v>
      </c>
      <c r="Y101" s="27">
        <f>IF(W101="TFT",(F101/G101)^2*PI()/4*G101*X101,IF(W101="Volume",PI()*4/3*(H101/2)^2*H101/2*X101,IF(W101="DRT",INDEX('Unit Cost Source Data'!$K$2:$K$87,MATCH('Measurement and Pricing Data'!C101,'Unit Cost Source Data'!$A$2:$A$87,0)),IF(W101="CCT",(1.08)^E101*INDEX('Unit Cost Source Data'!$K$2:$K$87,MATCH('Measurement and Pricing Data'!C101,'Unit Cost Source Data'!$A$2:$A$87,0))*2.5,IF(W101="Height",X101*H101)))))</f>
        <v>19698</v>
      </c>
      <c r="Z101" s="27">
        <f>IF(W101="CCT","n/a",INDEX('Unit Cost Source Data'!$K$2:$K$87,MATCH('Measurement and Pricing Data'!C101,'Unit Cost Source Data'!$A$2:$A$87,0))*1.5)</f>
        <v>295.46999999999997</v>
      </c>
      <c r="AA101" s="15">
        <f t="shared" si="4"/>
        <v>3939.6000000000004</v>
      </c>
      <c r="AB101" s="15">
        <f t="shared" si="5"/>
        <v>3900</v>
      </c>
    </row>
    <row r="102" spans="1:28" ht="28.8" x14ac:dyDescent="0.3">
      <c r="A102" s="1">
        <v>101</v>
      </c>
      <c r="B102" s="1">
        <v>1</v>
      </c>
      <c r="C102" s="6" t="s">
        <v>44</v>
      </c>
      <c r="D102" s="1" t="str">
        <f>INDEX('Name Conversion Table'!$B$2:$B$31,MATCH('Measurement and Pricing Data'!C102,'Name Conversion Table'!$A$2:$A$31,0))</f>
        <v>Coast Live Oak</v>
      </c>
      <c r="E102" s="1" t="s">
        <v>4</v>
      </c>
      <c r="F102" s="39">
        <v>18</v>
      </c>
      <c r="G102" s="10">
        <v>1</v>
      </c>
      <c r="H102" s="4">
        <v>65</v>
      </c>
      <c r="I102" s="4" t="s">
        <v>33</v>
      </c>
      <c r="J102" s="4" t="s">
        <v>92</v>
      </c>
      <c r="K102" s="4" t="s">
        <v>33</v>
      </c>
      <c r="L102" s="4" t="s">
        <v>32</v>
      </c>
      <c r="M102" s="4" t="s">
        <v>63</v>
      </c>
      <c r="N102" s="4" t="s">
        <v>66</v>
      </c>
      <c r="O102" s="1" t="s">
        <v>103</v>
      </c>
      <c r="P102" s="9">
        <v>0.7</v>
      </c>
      <c r="Q102" s="30" t="s">
        <v>60</v>
      </c>
      <c r="R102" s="9">
        <v>0.8</v>
      </c>
      <c r="S102" s="30" t="s">
        <v>65</v>
      </c>
      <c r="T102" s="1" t="s">
        <v>4</v>
      </c>
      <c r="U102" s="1" t="s">
        <v>33</v>
      </c>
      <c r="V102" s="1" t="str">
        <f t="shared" si="3"/>
        <v>Y</v>
      </c>
      <c r="W102" s="1" t="s">
        <v>28</v>
      </c>
      <c r="X102" s="8">
        <f>IF(W102="TFT",INDEX('Unit Cost Source Data'!$L$2:$L$87,MATCH('Measurement and Pricing Data'!C102,'Unit Cost Source Data'!$A$2:$A$87,0)),IF(W102="Volume",INDEX('Unit Cost Source Data'!$M$2:$M$87,MATCH('Measurement and Pricing Data'!C102,'Unit Cost Source Data'!$A$2:$A$87,0)),IF(W102="Height",INDEX('Unit Cost Source Data'!$N$2:$N$87,MATCH('Measurement and Pricing Data'!C102,'Unit Cost Source Data'!$A$2:$A$87,0)),"n/a")))</f>
        <v>62.700681380483083</v>
      </c>
      <c r="Y102" s="27">
        <f>IF(W102="TFT",(F102/G102)^2*PI()/4*G102*X102,IF(W102="Volume",PI()*4/3*(H102/2)^2*H102/2*X102,IF(W102="DRT",INDEX('Unit Cost Source Data'!$K$2:$K$87,MATCH('Measurement and Pricing Data'!C102,'Unit Cost Source Data'!$A$2:$A$87,0)),IF(W102="CCT",(1.08)^E102*INDEX('Unit Cost Source Data'!$K$2:$K$87,MATCH('Measurement and Pricing Data'!C102,'Unit Cost Source Data'!$A$2:$A$87,0))*2.5,IF(W102="Height",X102*H102)))))</f>
        <v>15955.379999999997</v>
      </c>
      <c r="Z102" s="27">
        <f>IF(W102="CCT","n/a",INDEX('Unit Cost Source Data'!$K$2:$K$87,MATCH('Measurement and Pricing Data'!C102,'Unit Cost Source Data'!$A$2:$A$87,0))*1.5)</f>
        <v>295.46999999999997</v>
      </c>
      <c r="AA102" s="15">
        <f t="shared" si="4"/>
        <v>1595.5380000000005</v>
      </c>
      <c r="AB102" s="15">
        <f t="shared" si="5"/>
        <v>1600</v>
      </c>
    </row>
    <row r="103" spans="1:28" ht="28.8" x14ac:dyDescent="0.3">
      <c r="A103" s="1">
        <v>102</v>
      </c>
      <c r="B103" s="1">
        <v>1</v>
      </c>
      <c r="C103" s="6" t="s">
        <v>44</v>
      </c>
      <c r="D103" s="1" t="str">
        <f>INDEX('Name Conversion Table'!$B$2:$B$31,MATCH('Measurement and Pricing Data'!C103,'Name Conversion Table'!$A$2:$A$31,0))</f>
        <v>Coast Live Oak</v>
      </c>
      <c r="E103" s="1" t="s">
        <v>4</v>
      </c>
      <c r="F103" s="39">
        <v>34</v>
      </c>
      <c r="G103" s="10">
        <v>2</v>
      </c>
      <c r="H103" s="4">
        <v>50</v>
      </c>
      <c r="I103" s="4" t="s">
        <v>33</v>
      </c>
      <c r="J103" s="4" t="s">
        <v>92</v>
      </c>
      <c r="K103" s="4" t="s">
        <v>33</v>
      </c>
      <c r="L103" s="4" t="s">
        <v>32</v>
      </c>
      <c r="M103" s="4" t="s">
        <v>95</v>
      </c>
      <c r="N103" s="4" t="s">
        <v>66</v>
      </c>
      <c r="O103" s="1" t="s">
        <v>103</v>
      </c>
      <c r="P103" s="9">
        <v>0.65</v>
      </c>
      <c r="Q103" s="30" t="s">
        <v>108</v>
      </c>
      <c r="R103" s="9">
        <v>0.7</v>
      </c>
      <c r="S103" s="30" t="s">
        <v>143</v>
      </c>
      <c r="T103" s="1" t="s">
        <v>4</v>
      </c>
      <c r="U103" s="1" t="s">
        <v>33</v>
      </c>
      <c r="V103" s="1" t="str">
        <f t="shared" si="3"/>
        <v>Y</v>
      </c>
      <c r="W103" s="1" t="s">
        <v>28</v>
      </c>
      <c r="X103" s="8">
        <f>IF(W103="TFT",INDEX('Unit Cost Source Data'!$L$2:$L$87,MATCH('Measurement and Pricing Data'!C103,'Unit Cost Source Data'!$A$2:$A$87,0)),IF(W103="Volume",INDEX('Unit Cost Source Data'!$M$2:$M$87,MATCH('Measurement and Pricing Data'!C103,'Unit Cost Source Data'!$A$2:$A$87,0)),IF(W103="Height",INDEX('Unit Cost Source Data'!$N$2:$N$87,MATCH('Measurement and Pricing Data'!C103,'Unit Cost Source Data'!$A$2:$A$87,0)),"n/a")))</f>
        <v>62.700681380483083</v>
      </c>
      <c r="Y103" s="27">
        <f>IF(W103="TFT",(F103/G103)^2*PI()/4*G103*X103,IF(W103="Volume",PI()*4/3*(H103/2)^2*H103/2*X103,IF(W103="DRT",INDEX('Unit Cost Source Data'!$K$2:$K$87,MATCH('Measurement and Pricing Data'!C103,'Unit Cost Source Data'!$A$2:$A$87,0)),IF(W103="CCT",(1.08)^E103*INDEX('Unit Cost Source Data'!$K$2:$K$87,MATCH('Measurement and Pricing Data'!C103,'Unit Cost Source Data'!$A$2:$A$87,0))*2.5,IF(W103="Height",X103*H103)))))</f>
        <v>28463.609999999997</v>
      </c>
      <c r="Z103" s="27">
        <f>IF(W103="CCT","n/a",INDEX('Unit Cost Source Data'!$K$2:$K$87,MATCH('Measurement and Pricing Data'!C103,'Unit Cost Source Data'!$A$2:$A$87,0))*1.5)</f>
        <v>295.46999999999997</v>
      </c>
      <c r="AA103" s="15">
        <f t="shared" si="4"/>
        <v>1423.1804999999986</v>
      </c>
      <c r="AB103" s="15">
        <f t="shared" si="5"/>
        <v>1400</v>
      </c>
    </row>
    <row r="104" spans="1:28" ht="28.8" x14ac:dyDescent="0.3">
      <c r="A104" s="1">
        <v>103</v>
      </c>
      <c r="B104" s="1">
        <v>1</v>
      </c>
      <c r="C104" s="6" t="s">
        <v>44</v>
      </c>
      <c r="D104" s="1" t="str">
        <f>INDEX('Name Conversion Table'!$B$2:$B$31,MATCH('Measurement and Pricing Data'!C104,'Name Conversion Table'!$A$2:$A$31,0))</f>
        <v>Coast Live Oak</v>
      </c>
      <c r="E104" s="1" t="s">
        <v>4</v>
      </c>
      <c r="F104" s="39">
        <v>16</v>
      </c>
      <c r="G104" s="10">
        <v>1</v>
      </c>
      <c r="H104" s="4">
        <v>40</v>
      </c>
      <c r="I104" s="4" t="s">
        <v>33</v>
      </c>
      <c r="J104" s="4" t="s">
        <v>92</v>
      </c>
      <c r="K104" s="4" t="s">
        <v>33</v>
      </c>
      <c r="L104" s="4" t="s">
        <v>32</v>
      </c>
      <c r="M104" s="4" t="s">
        <v>95</v>
      </c>
      <c r="N104" s="4" t="s">
        <v>66</v>
      </c>
      <c r="O104" s="1" t="s">
        <v>103</v>
      </c>
      <c r="P104" s="9">
        <v>0.7</v>
      </c>
      <c r="Q104" s="30" t="s">
        <v>108</v>
      </c>
      <c r="R104" s="9">
        <v>1</v>
      </c>
      <c r="S104" s="30" t="s">
        <v>4</v>
      </c>
      <c r="T104" s="1" t="s">
        <v>4</v>
      </c>
      <c r="U104" s="1" t="s">
        <v>33</v>
      </c>
      <c r="V104" s="1" t="str">
        <f t="shared" si="3"/>
        <v>Y</v>
      </c>
      <c r="W104" s="1" t="s">
        <v>28</v>
      </c>
      <c r="X104" s="8">
        <f>IF(W104="TFT",INDEX('Unit Cost Source Data'!$L$2:$L$87,MATCH('Measurement and Pricing Data'!C104,'Unit Cost Source Data'!$A$2:$A$87,0)),IF(W104="Volume",INDEX('Unit Cost Source Data'!$M$2:$M$87,MATCH('Measurement and Pricing Data'!C104,'Unit Cost Source Data'!$A$2:$A$87,0)),IF(W104="Height",INDEX('Unit Cost Source Data'!$N$2:$N$87,MATCH('Measurement and Pricing Data'!C104,'Unit Cost Source Data'!$A$2:$A$87,0)),"n/a")))</f>
        <v>62.700681380483083</v>
      </c>
      <c r="Y104" s="27">
        <f>IF(W104="TFT",(F104/G104)^2*PI()/4*G104*X104,IF(W104="Volume",PI()*4/3*(H104/2)^2*H104/2*X104,IF(W104="DRT",INDEX('Unit Cost Source Data'!$K$2:$K$87,MATCH('Measurement and Pricing Data'!C104,'Unit Cost Source Data'!$A$2:$A$87,0)),IF(W104="CCT",(1.08)^E104*INDEX('Unit Cost Source Data'!$K$2:$K$87,MATCH('Measurement and Pricing Data'!C104,'Unit Cost Source Data'!$A$2:$A$87,0))*2.5,IF(W104="Height",X104*H104)))))</f>
        <v>12606.72</v>
      </c>
      <c r="Z104" s="27">
        <f>IF(W104="CCT","n/a",INDEX('Unit Cost Source Data'!$K$2:$K$87,MATCH('Measurement and Pricing Data'!C104,'Unit Cost Source Data'!$A$2:$A$87,0))*1.5)</f>
        <v>295.46999999999997</v>
      </c>
      <c r="AA104" s="15">
        <f t="shared" si="4"/>
        <v>3782.0159999999996</v>
      </c>
      <c r="AB104" s="15">
        <f t="shared" si="5"/>
        <v>3800</v>
      </c>
    </row>
    <row r="105" spans="1:28" ht="28.8" x14ac:dyDescent="0.3">
      <c r="A105" s="1">
        <v>104</v>
      </c>
      <c r="B105" s="1">
        <v>1</v>
      </c>
      <c r="C105" s="6" t="s">
        <v>44</v>
      </c>
      <c r="D105" s="1" t="str">
        <f>INDEX('Name Conversion Table'!$B$2:$B$31,MATCH('Measurement and Pricing Data'!C105,'Name Conversion Table'!$A$2:$A$31,0))</f>
        <v>Coast Live Oak</v>
      </c>
      <c r="E105" s="1" t="s">
        <v>4</v>
      </c>
      <c r="F105" s="39">
        <v>13</v>
      </c>
      <c r="G105" s="10">
        <v>1</v>
      </c>
      <c r="H105" s="4">
        <v>35</v>
      </c>
      <c r="I105" s="4" t="s">
        <v>33</v>
      </c>
      <c r="J105" s="4" t="s">
        <v>92</v>
      </c>
      <c r="K105" s="4" t="s">
        <v>33</v>
      </c>
      <c r="L105" s="4" t="s">
        <v>32</v>
      </c>
      <c r="M105" s="4" t="s">
        <v>95</v>
      </c>
      <c r="N105" s="4" t="s">
        <v>66</v>
      </c>
      <c r="O105" s="1" t="s">
        <v>103</v>
      </c>
      <c r="P105" s="9">
        <v>0.7</v>
      </c>
      <c r="Q105" s="30" t="s">
        <v>108</v>
      </c>
      <c r="R105" s="9">
        <v>1</v>
      </c>
      <c r="S105" s="30" t="s">
        <v>4</v>
      </c>
      <c r="T105" s="1" t="s">
        <v>4</v>
      </c>
      <c r="U105" s="1" t="s">
        <v>33</v>
      </c>
      <c r="V105" s="1" t="str">
        <f t="shared" si="3"/>
        <v>Y</v>
      </c>
      <c r="W105" s="1" t="s">
        <v>28</v>
      </c>
      <c r="X105" s="8">
        <f>IF(W105="TFT",INDEX('Unit Cost Source Data'!$L$2:$L$87,MATCH('Measurement and Pricing Data'!C105,'Unit Cost Source Data'!$A$2:$A$87,0)),IF(W105="Volume",INDEX('Unit Cost Source Data'!$M$2:$M$87,MATCH('Measurement and Pricing Data'!C105,'Unit Cost Source Data'!$A$2:$A$87,0)),IF(W105="Height",INDEX('Unit Cost Source Data'!$N$2:$N$87,MATCH('Measurement and Pricing Data'!C105,'Unit Cost Source Data'!$A$2:$A$87,0)),"n/a")))</f>
        <v>62.700681380483083</v>
      </c>
      <c r="Y105" s="27">
        <f>IF(W105="TFT",(F105/G105)^2*PI()/4*G105*X105,IF(W105="Volume",PI()*4/3*(H105/2)^2*H105/2*X105,IF(W105="DRT",INDEX('Unit Cost Source Data'!$K$2:$K$87,MATCH('Measurement and Pricing Data'!C105,'Unit Cost Source Data'!$A$2:$A$87,0)),IF(W105="CCT",(1.08)^E105*INDEX('Unit Cost Source Data'!$K$2:$K$87,MATCH('Measurement and Pricing Data'!C105,'Unit Cost Source Data'!$A$2:$A$87,0))*2.5,IF(W105="Height",X105*H105)))))</f>
        <v>8322.4049999999988</v>
      </c>
      <c r="Z105" s="27">
        <f>IF(W105="CCT","n/a",INDEX('Unit Cost Source Data'!$K$2:$K$87,MATCH('Measurement and Pricing Data'!C105,'Unit Cost Source Data'!$A$2:$A$87,0))*1.5)</f>
        <v>295.46999999999997</v>
      </c>
      <c r="AA105" s="15">
        <f t="shared" si="4"/>
        <v>2496.7214999999987</v>
      </c>
      <c r="AB105" s="15">
        <f t="shared" si="5"/>
        <v>2500</v>
      </c>
    </row>
    <row r="106" spans="1:28" ht="28.8" x14ac:dyDescent="0.3">
      <c r="A106" s="1">
        <v>105</v>
      </c>
      <c r="B106" s="1">
        <v>1</v>
      </c>
      <c r="C106" s="6" t="s">
        <v>44</v>
      </c>
      <c r="D106" s="1" t="str">
        <f>INDEX('Name Conversion Table'!$B$2:$B$31,MATCH('Measurement and Pricing Data'!C106,'Name Conversion Table'!$A$2:$A$31,0))</f>
        <v>Coast Live Oak</v>
      </c>
      <c r="E106" s="1" t="s">
        <v>4</v>
      </c>
      <c r="F106" s="39">
        <v>12</v>
      </c>
      <c r="G106" s="10">
        <v>1</v>
      </c>
      <c r="H106" s="4">
        <v>30</v>
      </c>
      <c r="I106" s="4" t="s">
        <v>33</v>
      </c>
      <c r="J106" s="4" t="s">
        <v>92</v>
      </c>
      <c r="K106" s="4" t="s">
        <v>33</v>
      </c>
      <c r="L106" s="4" t="s">
        <v>32</v>
      </c>
      <c r="M106" s="4" t="s">
        <v>72</v>
      </c>
      <c r="N106" s="4" t="s">
        <v>66</v>
      </c>
      <c r="O106" s="1" t="s">
        <v>103</v>
      </c>
      <c r="P106" s="9">
        <v>0.6</v>
      </c>
      <c r="Q106" s="30" t="s">
        <v>72</v>
      </c>
      <c r="R106" s="9">
        <v>1</v>
      </c>
      <c r="S106" s="30" t="s">
        <v>4</v>
      </c>
      <c r="T106" s="1" t="s">
        <v>4</v>
      </c>
      <c r="U106" s="1" t="s">
        <v>33</v>
      </c>
      <c r="V106" s="1" t="str">
        <f t="shared" si="3"/>
        <v>Y</v>
      </c>
      <c r="W106" s="1" t="s">
        <v>28</v>
      </c>
      <c r="X106" s="8">
        <f>IF(W106="TFT",INDEX('Unit Cost Source Data'!$L$2:$L$87,MATCH('Measurement and Pricing Data'!C106,'Unit Cost Source Data'!$A$2:$A$87,0)),IF(W106="Volume",INDEX('Unit Cost Source Data'!$M$2:$M$87,MATCH('Measurement and Pricing Data'!C106,'Unit Cost Source Data'!$A$2:$A$87,0)),IF(W106="Height",INDEX('Unit Cost Source Data'!$N$2:$N$87,MATCH('Measurement and Pricing Data'!C106,'Unit Cost Source Data'!$A$2:$A$87,0)),"n/a")))</f>
        <v>62.700681380483083</v>
      </c>
      <c r="Y106" s="27">
        <f>IF(W106="TFT",(F106/G106)^2*PI()/4*G106*X106,IF(W106="Volume",PI()*4/3*(H106/2)^2*H106/2*X106,IF(W106="DRT",INDEX('Unit Cost Source Data'!$K$2:$K$87,MATCH('Measurement and Pricing Data'!C106,'Unit Cost Source Data'!$A$2:$A$87,0)),IF(W106="CCT",(1.08)^E106*INDEX('Unit Cost Source Data'!$K$2:$K$87,MATCH('Measurement and Pricing Data'!C106,'Unit Cost Source Data'!$A$2:$A$87,0))*2.5,IF(W106="Height",X106*H106)))))</f>
        <v>7091.28</v>
      </c>
      <c r="Z106" s="27">
        <f>IF(W106="CCT","n/a",INDEX('Unit Cost Source Data'!$K$2:$K$87,MATCH('Measurement and Pricing Data'!C106,'Unit Cost Source Data'!$A$2:$A$87,0))*1.5)</f>
        <v>295.46999999999997</v>
      </c>
      <c r="AA106" s="15">
        <f t="shared" si="4"/>
        <v>2836.5119999999997</v>
      </c>
      <c r="AB106" s="15">
        <f t="shared" si="5"/>
        <v>2800</v>
      </c>
    </row>
    <row r="107" spans="1:28" ht="28.8" x14ac:dyDescent="0.3">
      <c r="A107" s="1">
        <v>106</v>
      </c>
      <c r="B107" s="1">
        <v>1</v>
      </c>
      <c r="C107" s="6" t="s">
        <v>44</v>
      </c>
      <c r="D107" s="1" t="str">
        <f>INDEX('Name Conversion Table'!$B$2:$B$31,MATCH('Measurement and Pricing Data'!C107,'Name Conversion Table'!$A$2:$A$31,0))</f>
        <v>Coast Live Oak</v>
      </c>
      <c r="E107" s="1" t="s">
        <v>4</v>
      </c>
      <c r="F107" s="39">
        <v>15</v>
      </c>
      <c r="G107" s="10">
        <v>1</v>
      </c>
      <c r="H107" s="4">
        <v>30</v>
      </c>
      <c r="I107" s="4" t="s">
        <v>33</v>
      </c>
      <c r="J107" s="4" t="s">
        <v>92</v>
      </c>
      <c r="K107" s="4" t="s">
        <v>33</v>
      </c>
      <c r="L107" s="4" t="s">
        <v>32</v>
      </c>
      <c r="M107" s="4" t="s">
        <v>95</v>
      </c>
      <c r="N107" s="4" t="s">
        <v>66</v>
      </c>
      <c r="O107" s="1" t="s">
        <v>103</v>
      </c>
      <c r="P107" s="9">
        <v>0.8</v>
      </c>
      <c r="Q107" s="30" t="s">
        <v>108</v>
      </c>
      <c r="R107" s="9">
        <v>1</v>
      </c>
      <c r="S107" s="30" t="s">
        <v>4</v>
      </c>
      <c r="T107" s="1" t="s">
        <v>4</v>
      </c>
      <c r="U107" s="1" t="s">
        <v>33</v>
      </c>
      <c r="V107" s="1" t="str">
        <f t="shared" si="3"/>
        <v>Y</v>
      </c>
      <c r="W107" s="1" t="s">
        <v>28</v>
      </c>
      <c r="X107" s="8">
        <f>IF(W107="TFT",INDEX('Unit Cost Source Data'!$L$2:$L$87,MATCH('Measurement and Pricing Data'!C107,'Unit Cost Source Data'!$A$2:$A$87,0)),IF(W107="Volume",INDEX('Unit Cost Source Data'!$M$2:$M$87,MATCH('Measurement and Pricing Data'!C107,'Unit Cost Source Data'!$A$2:$A$87,0)),IF(W107="Height",INDEX('Unit Cost Source Data'!$N$2:$N$87,MATCH('Measurement and Pricing Data'!C107,'Unit Cost Source Data'!$A$2:$A$87,0)),"n/a")))</f>
        <v>62.700681380483083</v>
      </c>
      <c r="Y107" s="27">
        <f>IF(W107="TFT",(F107/G107)^2*PI()/4*G107*X107,IF(W107="Volume",PI()*4/3*(H107/2)^2*H107/2*X107,IF(W107="DRT",INDEX('Unit Cost Source Data'!$K$2:$K$87,MATCH('Measurement and Pricing Data'!C107,'Unit Cost Source Data'!$A$2:$A$87,0)),IF(W107="CCT",(1.08)^E107*INDEX('Unit Cost Source Data'!$K$2:$K$87,MATCH('Measurement and Pricing Data'!C107,'Unit Cost Source Data'!$A$2:$A$87,0))*2.5,IF(W107="Height",X107*H107)))))</f>
        <v>11080.124999999998</v>
      </c>
      <c r="Z107" s="27">
        <f>IF(W107="CCT","n/a",INDEX('Unit Cost Source Data'!$K$2:$K$87,MATCH('Measurement and Pricing Data'!C107,'Unit Cost Source Data'!$A$2:$A$87,0))*1.5)</f>
        <v>295.46999999999997</v>
      </c>
      <c r="AA107" s="15">
        <f t="shared" si="4"/>
        <v>2216.0249999999996</v>
      </c>
      <c r="AB107" s="15">
        <f t="shared" si="5"/>
        <v>2200</v>
      </c>
    </row>
    <row r="108" spans="1:28" ht="28.8" x14ac:dyDescent="0.3">
      <c r="A108" s="1">
        <v>107</v>
      </c>
      <c r="B108" s="1">
        <v>1</v>
      </c>
      <c r="C108" s="6" t="s">
        <v>44</v>
      </c>
      <c r="D108" s="1" t="str">
        <f>INDEX('Name Conversion Table'!$B$2:$B$31,MATCH('Measurement and Pricing Data'!C108,'Name Conversion Table'!$A$2:$A$31,0))</f>
        <v>Coast Live Oak</v>
      </c>
      <c r="E108" s="1" t="s">
        <v>4</v>
      </c>
      <c r="F108" s="39">
        <v>18</v>
      </c>
      <c r="G108" s="10">
        <v>1</v>
      </c>
      <c r="H108" s="4">
        <v>35</v>
      </c>
      <c r="I108" s="4" t="s">
        <v>33</v>
      </c>
      <c r="J108" s="4" t="s">
        <v>92</v>
      </c>
      <c r="K108" s="4" t="s">
        <v>33</v>
      </c>
      <c r="L108" s="4" t="s">
        <v>32</v>
      </c>
      <c r="M108" s="4" t="s">
        <v>95</v>
      </c>
      <c r="N108" s="4" t="s">
        <v>66</v>
      </c>
      <c r="O108" s="1" t="s">
        <v>103</v>
      </c>
      <c r="P108" s="9">
        <v>0.8</v>
      </c>
      <c r="Q108" s="30" t="s">
        <v>108</v>
      </c>
      <c r="R108" s="9">
        <v>1</v>
      </c>
      <c r="S108" s="30" t="s">
        <v>4</v>
      </c>
      <c r="T108" s="1" t="s">
        <v>4</v>
      </c>
      <c r="U108" s="1" t="s">
        <v>33</v>
      </c>
      <c r="V108" s="1" t="str">
        <f t="shared" si="3"/>
        <v>Y</v>
      </c>
      <c r="W108" s="1" t="s">
        <v>28</v>
      </c>
      <c r="X108" s="8">
        <f>IF(W108="TFT",INDEX('Unit Cost Source Data'!$L$2:$L$87,MATCH('Measurement and Pricing Data'!C108,'Unit Cost Source Data'!$A$2:$A$87,0)),IF(W108="Volume",INDEX('Unit Cost Source Data'!$M$2:$M$87,MATCH('Measurement and Pricing Data'!C108,'Unit Cost Source Data'!$A$2:$A$87,0)),IF(W108="Height",INDEX('Unit Cost Source Data'!$N$2:$N$87,MATCH('Measurement and Pricing Data'!C108,'Unit Cost Source Data'!$A$2:$A$87,0)),"n/a")))</f>
        <v>62.700681380483083</v>
      </c>
      <c r="Y108" s="27">
        <f>IF(W108="TFT",(F108/G108)^2*PI()/4*G108*X108,IF(W108="Volume",PI()*4/3*(H108/2)^2*H108/2*X108,IF(W108="DRT",INDEX('Unit Cost Source Data'!$K$2:$K$87,MATCH('Measurement and Pricing Data'!C108,'Unit Cost Source Data'!$A$2:$A$87,0)),IF(W108="CCT",(1.08)^E108*INDEX('Unit Cost Source Data'!$K$2:$K$87,MATCH('Measurement and Pricing Data'!C108,'Unit Cost Source Data'!$A$2:$A$87,0))*2.5,IF(W108="Height",X108*H108)))))</f>
        <v>15955.379999999997</v>
      </c>
      <c r="Z108" s="27">
        <f>IF(W108="CCT","n/a",INDEX('Unit Cost Source Data'!$K$2:$K$87,MATCH('Measurement and Pricing Data'!C108,'Unit Cost Source Data'!$A$2:$A$87,0))*1.5)</f>
        <v>295.46999999999997</v>
      </c>
      <c r="AA108" s="15">
        <f t="shared" si="4"/>
        <v>3191.0759999999991</v>
      </c>
      <c r="AB108" s="15">
        <f t="shared" si="5"/>
        <v>3200</v>
      </c>
    </row>
    <row r="109" spans="1:28" ht="28.8" x14ac:dyDescent="0.3">
      <c r="A109" s="1">
        <v>108</v>
      </c>
      <c r="B109" s="1">
        <v>1</v>
      </c>
      <c r="C109" s="6" t="s">
        <v>44</v>
      </c>
      <c r="D109" s="1" t="str">
        <f>INDEX('Name Conversion Table'!$B$2:$B$31,MATCH('Measurement and Pricing Data'!C109,'Name Conversion Table'!$A$2:$A$31,0))</f>
        <v>Coast Live Oak</v>
      </c>
      <c r="E109" s="1" t="s">
        <v>4</v>
      </c>
      <c r="F109" s="39">
        <v>7</v>
      </c>
      <c r="G109" s="10">
        <v>1</v>
      </c>
      <c r="H109" s="4">
        <v>25</v>
      </c>
      <c r="I109" s="4" t="s">
        <v>33</v>
      </c>
      <c r="J109" s="4" t="s">
        <v>92</v>
      </c>
      <c r="K109" s="4" t="s">
        <v>33</v>
      </c>
      <c r="L109" s="4" t="s">
        <v>32</v>
      </c>
      <c r="M109" s="4" t="s">
        <v>63</v>
      </c>
      <c r="N109" s="4" t="s">
        <v>66</v>
      </c>
      <c r="O109" s="1" t="s">
        <v>103</v>
      </c>
      <c r="P109" s="9">
        <v>0.6</v>
      </c>
      <c r="Q109" s="30" t="s">
        <v>60</v>
      </c>
      <c r="R109" s="9">
        <v>0.9</v>
      </c>
      <c r="S109" s="30" t="s">
        <v>65</v>
      </c>
      <c r="T109" s="1" t="s">
        <v>4</v>
      </c>
      <c r="U109" s="1" t="s">
        <v>33</v>
      </c>
      <c r="V109" s="1" t="str">
        <f t="shared" si="3"/>
        <v>Y</v>
      </c>
      <c r="W109" s="1" t="s">
        <v>28</v>
      </c>
      <c r="X109" s="8">
        <f>IF(W109="TFT",INDEX('Unit Cost Source Data'!$L$2:$L$87,MATCH('Measurement and Pricing Data'!C109,'Unit Cost Source Data'!$A$2:$A$87,0)),IF(W109="Volume",INDEX('Unit Cost Source Data'!$M$2:$M$87,MATCH('Measurement and Pricing Data'!C109,'Unit Cost Source Data'!$A$2:$A$87,0)),IF(W109="Height",INDEX('Unit Cost Source Data'!$N$2:$N$87,MATCH('Measurement and Pricing Data'!C109,'Unit Cost Source Data'!$A$2:$A$87,0)),"n/a")))</f>
        <v>62.700681380483083</v>
      </c>
      <c r="Y109" s="27">
        <f>IF(W109="TFT",(F109/G109)^2*PI()/4*G109*X109,IF(W109="Volume",PI()*4/3*(H109/2)^2*H109/2*X109,IF(W109="DRT",INDEX('Unit Cost Source Data'!$K$2:$K$87,MATCH('Measurement and Pricing Data'!C109,'Unit Cost Source Data'!$A$2:$A$87,0)),IF(W109="CCT",(1.08)^E109*INDEX('Unit Cost Source Data'!$K$2:$K$87,MATCH('Measurement and Pricing Data'!C109,'Unit Cost Source Data'!$A$2:$A$87,0))*2.5,IF(W109="Height",X109*H109)))))</f>
        <v>2413.0049999999997</v>
      </c>
      <c r="Z109" s="27">
        <f>IF(W109="CCT","n/a",INDEX('Unit Cost Source Data'!$K$2:$K$87,MATCH('Measurement and Pricing Data'!C109,'Unit Cost Source Data'!$A$2:$A$87,0))*1.5)</f>
        <v>295.46999999999997</v>
      </c>
      <c r="AA109" s="15">
        <f t="shared" si="4"/>
        <v>723.90149999999994</v>
      </c>
      <c r="AB109" s="15">
        <f t="shared" si="5"/>
        <v>720</v>
      </c>
    </row>
    <row r="110" spans="1:28" ht="28.8" x14ac:dyDescent="0.3">
      <c r="A110" s="1">
        <v>109</v>
      </c>
      <c r="B110" s="1">
        <v>1</v>
      </c>
      <c r="C110" s="6" t="s">
        <v>44</v>
      </c>
      <c r="D110" s="1" t="str">
        <f>INDEX('Name Conversion Table'!$B$2:$B$31,MATCH('Measurement and Pricing Data'!C110,'Name Conversion Table'!$A$2:$A$31,0))</f>
        <v>Coast Live Oak</v>
      </c>
      <c r="E110" s="1" t="s">
        <v>4</v>
      </c>
      <c r="F110" s="39">
        <v>26</v>
      </c>
      <c r="G110" s="10">
        <v>2</v>
      </c>
      <c r="H110" s="4">
        <v>25</v>
      </c>
      <c r="I110" s="4" t="s">
        <v>33</v>
      </c>
      <c r="J110" s="4" t="s">
        <v>92</v>
      </c>
      <c r="K110" s="4" t="s">
        <v>33</v>
      </c>
      <c r="L110" s="4" t="s">
        <v>32</v>
      </c>
      <c r="M110" s="4" t="s">
        <v>95</v>
      </c>
      <c r="N110" s="4" t="s">
        <v>66</v>
      </c>
      <c r="O110" s="1" t="s">
        <v>103</v>
      </c>
      <c r="P110" s="9">
        <v>0.8</v>
      </c>
      <c r="Q110" s="30" t="s">
        <v>108</v>
      </c>
      <c r="R110" s="9">
        <v>1</v>
      </c>
      <c r="S110" s="30" t="s">
        <v>4</v>
      </c>
      <c r="T110" s="1" t="s">
        <v>4</v>
      </c>
      <c r="U110" s="1" t="s">
        <v>33</v>
      </c>
      <c r="V110" s="1" t="str">
        <f t="shared" si="3"/>
        <v>Y</v>
      </c>
      <c r="W110" s="1" t="s">
        <v>28</v>
      </c>
      <c r="X110" s="8">
        <f>IF(W110="TFT",INDEX('Unit Cost Source Data'!$L$2:$L$87,MATCH('Measurement and Pricing Data'!C110,'Unit Cost Source Data'!$A$2:$A$87,0)),IF(W110="Volume",INDEX('Unit Cost Source Data'!$M$2:$M$87,MATCH('Measurement and Pricing Data'!C110,'Unit Cost Source Data'!$A$2:$A$87,0)),IF(W110="Height",INDEX('Unit Cost Source Data'!$N$2:$N$87,MATCH('Measurement and Pricing Data'!C110,'Unit Cost Source Data'!$A$2:$A$87,0)),"n/a")))</f>
        <v>62.700681380483083</v>
      </c>
      <c r="Y110" s="27">
        <f>IF(W110="TFT",(F110/G110)^2*PI()/4*G110*X110,IF(W110="Volume",PI()*4/3*(H110/2)^2*H110/2*X110,IF(W110="DRT",INDEX('Unit Cost Source Data'!$K$2:$K$87,MATCH('Measurement and Pricing Data'!C110,'Unit Cost Source Data'!$A$2:$A$87,0)),IF(W110="CCT",(1.08)^E110*INDEX('Unit Cost Source Data'!$K$2:$K$87,MATCH('Measurement and Pricing Data'!C110,'Unit Cost Source Data'!$A$2:$A$87,0))*2.5,IF(W110="Height",X110*H110)))))</f>
        <v>16644.809999999998</v>
      </c>
      <c r="Z110" s="27">
        <f>IF(W110="CCT","n/a",INDEX('Unit Cost Source Data'!$K$2:$K$87,MATCH('Measurement and Pricing Data'!C110,'Unit Cost Source Data'!$A$2:$A$87,0))*1.5)</f>
        <v>295.46999999999997</v>
      </c>
      <c r="AA110" s="15">
        <f t="shared" si="4"/>
        <v>3328.9620000000014</v>
      </c>
      <c r="AB110" s="15">
        <f t="shared" si="5"/>
        <v>3300</v>
      </c>
    </row>
    <row r="111" spans="1:28" ht="28.8" x14ac:dyDescent="0.3">
      <c r="A111" s="1">
        <v>110</v>
      </c>
      <c r="B111" s="1">
        <v>1</v>
      </c>
      <c r="C111" s="6" t="s">
        <v>44</v>
      </c>
      <c r="D111" s="1" t="str">
        <f>INDEX('Name Conversion Table'!$B$2:$B$31,MATCH('Measurement and Pricing Data'!C111,'Name Conversion Table'!$A$2:$A$31,0))</f>
        <v>Coast Live Oak</v>
      </c>
      <c r="E111" s="1" t="s">
        <v>4</v>
      </c>
      <c r="F111" s="39">
        <v>20</v>
      </c>
      <c r="G111" s="10">
        <v>2</v>
      </c>
      <c r="H111" s="4">
        <v>25</v>
      </c>
      <c r="I111" s="4" t="s">
        <v>33</v>
      </c>
      <c r="J111" s="4" t="s">
        <v>92</v>
      </c>
      <c r="K111" s="4" t="s">
        <v>33</v>
      </c>
      <c r="L111" s="4" t="s">
        <v>32</v>
      </c>
      <c r="M111" s="4" t="s">
        <v>72</v>
      </c>
      <c r="N111" s="4" t="s">
        <v>66</v>
      </c>
      <c r="O111" s="1" t="s">
        <v>103</v>
      </c>
      <c r="P111" s="9">
        <v>0.7</v>
      </c>
      <c r="Q111" s="30" t="s">
        <v>72</v>
      </c>
      <c r="R111" s="9">
        <v>1</v>
      </c>
      <c r="S111" s="30" t="s">
        <v>4</v>
      </c>
      <c r="T111" s="1" t="s">
        <v>4</v>
      </c>
      <c r="U111" s="1" t="s">
        <v>33</v>
      </c>
      <c r="V111" s="1" t="str">
        <f t="shared" si="3"/>
        <v>Y</v>
      </c>
      <c r="W111" s="1" t="s">
        <v>28</v>
      </c>
      <c r="X111" s="8">
        <f>IF(W111="TFT",INDEX('Unit Cost Source Data'!$L$2:$L$87,MATCH('Measurement and Pricing Data'!C111,'Unit Cost Source Data'!$A$2:$A$87,0)),IF(W111="Volume",INDEX('Unit Cost Source Data'!$M$2:$M$87,MATCH('Measurement and Pricing Data'!C111,'Unit Cost Source Data'!$A$2:$A$87,0)),IF(W111="Height",INDEX('Unit Cost Source Data'!$N$2:$N$87,MATCH('Measurement and Pricing Data'!C111,'Unit Cost Source Data'!$A$2:$A$87,0)),"n/a")))</f>
        <v>62.700681380483083</v>
      </c>
      <c r="Y111" s="27">
        <f>IF(W111="TFT",(F111/G111)^2*PI()/4*G111*X111,IF(W111="Volume",PI()*4/3*(H111/2)^2*H111/2*X111,IF(W111="DRT",INDEX('Unit Cost Source Data'!$K$2:$K$87,MATCH('Measurement and Pricing Data'!C111,'Unit Cost Source Data'!$A$2:$A$87,0)),IF(W111="CCT",(1.08)^E111*INDEX('Unit Cost Source Data'!$K$2:$K$87,MATCH('Measurement and Pricing Data'!C111,'Unit Cost Source Data'!$A$2:$A$87,0))*2.5,IF(W111="Height",X111*H111)))))</f>
        <v>9849</v>
      </c>
      <c r="Z111" s="27">
        <f>IF(W111="CCT","n/a",INDEX('Unit Cost Source Data'!$K$2:$K$87,MATCH('Measurement and Pricing Data'!C111,'Unit Cost Source Data'!$A$2:$A$87,0))*1.5)</f>
        <v>295.46999999999997</v>
      </c>
      <c r="AA111" s="15">
        <f t="shared" si="4"/>
        <v>2954.7</v>
      </c>
      <c r="AB111" s="15">
        <f t="shared" si="5"/>
        <v>3000</v>
      </c>
    </row>
    <row r="112" spans="1:28" ht="28.8" x14ac:dyDescent="0.3">
      <c r="A112" s="1">
        <v>111</v>
      </c>
      <c r="B112" s="1">
        <v>1</v>
      </c>
      <c r="C112" s="6" t="s">
        <v>44</v>
      </c>
      <c r="D112" s="1" t="str">
        <f>INDEX('Name Conversion Table'!$B$2:$B$31,MATCH('Measurement and Pricing Data'!C112,'Name Conversion Table'!$A$2:$A$31,0))</f>
        <v>Coast Live Oak</v>
      </c>
      <c r="E112" s="1" t="s">
        <v>4</v>
      </c>
      <c r="F112" s="39">
        <v>28</v>
      </c>
      <c r="G112" s="10">
        <v>2</v>
      </c>
      <c r="H112" s="4">
        <v>45</v>
      </c>
      <c r="I112" s="4" t="s">
        <v>33</v>
      </c>
      <c r="J112" s="4" t="s">
        <v>92</v>
      </c>
      <c r="K112" s="4" t="s">
        <v>33</v>
      </c>
      <c r="L112" s="4" t="s">
        <v>32</v>
      </c>
      <c r="M112" s="4" t="s">
        <v>95</v>
      </c>
      <c r="N112" s="4" t="s">
        <v>66</v>
      </c>
      <c r="O112" s="1" t="s">
        <v>103</v>
      </c>
      <c r="P112" s="9">
        <v>0.8</v>
      </c>
      <c r="Q112" s="30" t="s">
        <v>108</v>
      </c>
      <c r="R112" s="9">
        <v>1</v>
      </c>
      <c r="S112" s="30" t="s">
        <v>4</v>
      </c>
      <c r="T112" s="1" t="s">
        <v>4</v>
      </c>
      <c r="U112" s="1" t="s">
        <v>33</v>
      </c>
      <c r="V112" s="1" t="str">
        <f t="shared" si="3"/>
        <v>Y</v>
      </c>
      <c r="W112" s="1" t="s">
        <v>28</v>
      </c>
      <c r="X112" s="8">
        <f>IF(W112="TFT",INDEX('Unit Cost Source Data'!$L$2:$L$87,MATCH('Measurement and Pricing Data'!C112,'Unit Cost Source Data'!$A$2:$A$87,0)),IF(W112="Volume",INDEX('Unit Cost Source Data'!$M$2:$M$87,MATCH('Measurement and Pricing Data'!C112,'Unit Cost Source Data'!$A$2:$A$87,0)),IF(W112="Height",INDEX('Unit Cost Source Data'!$N$2:$N$87,MATCH('Measurement and Pricing Data'!C112,'Unit Cost Source Data'!$A$2:$A$87,0)),"n/a")))</f>
        <v>62.700681380483083</v>
      </c>
      <c r="Y112" s="27">
        <f>IF(W112="TFT",(F112/G112)^2*PI()/4*G112*X112,IF(W112="Volume",PI()*4/3*(H112/2)^2*H112/2*X112,IF(W112="DRT",INDEX('Unit Cost Source Data'!$K$2:$K$87,MATCH('Measurement and Pricing Data'!C112,'Unit Cost Source Data'!$A$2:$A$87,0)),IF(W112="CCT",(1.08)^E112*INDEX('Unit Cost Source Data'!$K$2:$K$87,MATCH('Measurement and Pricing Data'!C112,'Unit Cost Source Data'!$A$2:$A$87,0))*2.5,IF(W112="Height",X112*H112)))))</f>
        <v>19304.039999999997</v>
      </c>
      <c r="Z112" s="27">
        <f>IF(W112="CCT","n/a",INDEX('Unit Cost Source Data'!$K$2:$K$87,MATCH('Measurement and Pricing Data'!C112,'Unit Cost Source Data'!$A$2:$A$87,0))*1.5)</f>
        <v>295.46999999999997</v>
      </c>
      <c r="AA112" s="15">
        <f t="shared" si="4"/>
        <v>3860.8080000000009</v>
      </c>
      <c r="AB112" s="15">
        <f t="shared" si="5"/>
        <v>3900</v>
      </c>
    </row>
    <row r="113" spans="1:28" ht="28.8" x14ac:dyDescent="0.3">
      <c r="A113" s="1">
        <v>112</v>
      </c>
      <c r="B113" s="1">
        <v>1</v>
      </c>
      <c r="C113" s="6" t="s">
        <v>44</v>
      </c>
      <c r="D113" s="1" t="str">
        <f>INDEX('Name Conversion Table'!$B$2:$B$31,MATCH('Measurement and Pricing Data'!C113,'Name Conversion Table'!$A$2:$A$31,0))</f>
        <v>Coast Live Oak</v>
      </c>
      <c r="E113" s="1" t="s">
        <v>4</v>
      </c>
      <c r="F113" s="39">
        <v>15</v>
      </c>
      <c r="G113" s="10">
        <v>1</v>
      </c>
      <c r="H113" s="4">
        <v>40</v>
      </c>
      <c r="I113" s="4" t="s">
        <v>33</v>
      </c>
      <c r="J113" s="4" t="s">
        <v>92</v>
      </c>
      <c r="K113" s="4" t="s">
        <v>33</v>
      </c>
      <c r="L113" s="4" t="s">
        <v>32</v>
      </c>
      <c r="M113" s="4" t="s">
        <v>95</v>
      </c>
      <c r="N113" s="4" t="s">
        <v>66</v>
      </c>
      <c r="O113" s="1" t="s">
        <v>103</v>
      </c>
      <c r="P113" s="9">
        <v>0.65</v>
      </c>
      <c r="Q113" s="30" t="s">
        <v>108</v>
      </c>
      <c r="R113" s="9">
        <v>0.7</v>
      </c>
      <c r="S113" s="30" t="s">
        <v>144</v>
      </c>
      <c r="T113" s="1" t="s">
        <v>4</v>
      </c>
      <c r="U113" s="1" t="s">
        <v>33</v>
      </c>
      <c r="V113" s="1" t="str">
        <f t="shared" si="3"/>
        <v>Y</v>
      </c>
      <c r="W113" s="1" t="s">
        <v>28</v>
      </c>
      <c r="X113" s="8">
        <f>IF(W113="TFT",INDEX('Unit Cost Source Data'!$L$2:$L$87,MATCH('Measurement and Pricing Data'!C113,'Unit Cost Source Data'!$A$2:$A$87,0)),IF(W113="Volume",INDEX('Unit Cost Source Data'!$M$2:$M$87,MATCH('Measurement and Pricing Data'!C113,'Unit Cost Source Data'!$A$2:$A$87,0)),IF(W113="Height",INDEX('Unit Cost Source Data'!$N$2:$N$87,MATCH('Measurement and Pricing Data'!C113,'Unit Cost Source Data'!$A$2:$A$87,0)),"n/a")))</f>
        <v>62.700681380483083</v>
      </c>
      <c r="Y113" s="27">
        <f>IF(W113="TFT",(F113/G113)^2*PI()/4*G113*X113,IF(W113="Volume",PI()*4/3*(H113/2)^2*H113/2*X113,IF(W113="DRT",INDEX('Unit Cost Source Data'!$K$2:$K$87,MATCH('Measurement and Pricing Data'!C113,'Unit Cost Source Data'!$A$2:$A$87,0)),IF(W113="CCT",(1.08)^E113*INDEX('Unit Cost Source Data'!$K$2:$K$87,MATCH('Measurement and Pricing Data'!C113,'Unit Cost Source Data'!$A$2:$A$87,0))*2.5,IF(W113="Height",X113*H113)))))</f>
        <v>11080.124999999998</v>
      </c>
      <c r="Z113" s="27">
        <f>IF(W113="CCT","n/a",INDEX('Unit Cost Source Data'!$K$2:$K$87,MATCH('Measurement and Pricing Data'!C113,'Unit Cost Source Data'!$A$2:$A$87,0))*1.5)</f>
        <v>295.46999999999997</v>
      </c>
      <c r="AA113" s="15">
        <f t="shared" si="4"/>
        <v>554.00624999999854</v>
      </c>
      <c r="AB113" s="15">
        <f t="shared" si="5"/>
        <v>550</v>
      </c>
    </row>
    <row r="114" spans="1:28" ht="28.8" x14ac:dyDescent="0.3">
      <c r="A114" s="1">
        <v>113</v>
      </c>
      <c r="B114" s="1">
        <v>1</v>
      </c>
      <c r="C114" s="6" t="s">
        <v>44</v>
      </c>
      <c r="D114" s="1" t="str">
        <f>INDEX('Name Conversion Table'!$B$2:$B$31,MATCH('Measurement and Pricing Data'!C114,'Name Conversion Table'!$A$2:$A$31,0))</f>
        <v>Coast Live Oak</v>
      </c>
      <c r="E114" s="1" t="s">
        <v>4</v>
      </c>
      <c r="F114" s="39">
        <v>45</v>
      </c>
      <c r="G114" s="10">
        <v>3</v>
      </c>
      <c r="H114" s="4">
        <v>40</v>
      </c>
      <c r="I114" s="4" t="s">
        <v>33</v>
      </c>
      <c r="J114" s="4" t="s">
        <v>92</v>
      </c>
      <c r="K114" s="4" t="s">
        <v>33</v>
      </c>
      <c r="L114" s="4" t="s">
        <v>32</v>
      </c>
      <c r="M114" s="4" t="s">
        <v>95</v>
      </c>
      <c r="N114" s="4" t="s">
        <v>66</v>
      </c>
      <c r="O114" s="1" t="s">
        <v>103</v>
      </c>
      <c r="P114" s="9">
        <v>0.75</v>
      </c>
      <c r="Q114" s="30" t="s">
        <v>108</v>
      </c>
      <c r="R114" s="9">
        <v>0.8</v>
      </c>
      <c r="S114" s="30" t="s">
        <v>145</v>
      </c>
      <c r="T114" s="1" t="s">
        <v>4</v>
      </c>
      <c r="U114" s="1" t="s">
        <v>33</v>
      </c>
      <c r="V114" s="1" t="str">
        <f t="shared" si="3"/>
        <v>Y</v>
      </c>
      <c r="W114" s="1" t="s">
        <v>28</v>
      </c>
      <c r="X114" s="8">
        <f>IF(W114="TFT",INDEX('Unit Cost Source Data'!$L$2:$L$87,MATCH('Measurement and Pricing Data'!C114,'Unit Cost Source Data'!$A$2:$A$87,0)),IF(W114="Volume",INDEX('Unit Cost Source Data'!$M$2:$M$87,MATCH('Measurement and Pricing Data'!C114,'Unit Cost Source Data'!$A$2:$A$87,0)),IF(W114="Height",INDEX('Unit Cost Source Data'!$N$2:$N$87,MATCH('Measurement and Pricing Data'!C114,'Unit Cost Source Data'!$A$2:$A$87,0)),"n/a")))</f>
        <v>62.700681380483083</v>
      </c>
      <c r="Y114" s="27">
        <f>IF(W114="TFT",(F114/G114)^2*PI()/4*G114*X114,IF(W114="Volume",PI()*4/3*(H114/2)^2*H114/2*X114,IF(W114="DRT",INDEX('Unit Cost Source Data'!$K$2:$K$87,MATCH('Measurement and Pricing Data'!C114,'Unit Cost Source Data'!$A$2:$A$87,0)),IF(W114="CCT",(1.08)^E114*INDEX('Unit Cost Source Data'!$K$2:$K$87,MATCH('Measurement and Pricing Data'!C114,'Unit Cost Source Data'!$A$2:$A$87,0))*2.5,IF(W114="Height",X114*H114)))))</f>
        <v>33240.375</v>
      </c>
      <c r="Z114" s="27">
        <f>IF(W114="CCT","n/a",INDEX('Unit Cost Source Data'!$K$2:$K$87,MATCH('Measurement and Pricing Data'!C114,'Unit Cost Source Data'!$A$2:$A$87,0))*1.5)</f>
        <v>295.46999999999997</v>
      </c>
      <c r="AA114" s="15">
        <f t="shared" si="4"/>
        <v>1662.0187500000029</v>
      </c>
      <c r="AB114" s="15">
        <f t="shared" si="5"/>
        <v>1700</v>
      </c>
    </row>
    <row r="115" spans="1:28" ht="28.8" x14ac:dyDescent="0.3">
      <c r="A115" s="1">
        <v>114</v>
      </c>
      <c r="B115" s="1">
        <v>1</v>
      </c>
      <c r="C115" s="6" t="s">
        <v>44</v>
      </c>
      <c r="D115" s="1" t="str">
        <f>INDEX('Name Conversion Table'!$B$2:$B$31,MATCH('Measurement and Pricing Data'!C115,'Name Conversion Table'!$A$2:$A$31,0))</f>
        <v>Coast Live Oak</v>
      </c>
      <c r="E115" s="1" t="s">
        <v>4</v>
      </c>
      <c r="F115" s="39">
        <v>23</v>
      </c>
      <c r="G115" s="10">
        <v>3</v>
      </c>
      <c r="H115" s="4">
        <v>30</v>
      </c>
      <c r="I115" s="4" t="s">
        <v>33</v>
      </c>
      <c r="J115" s="4" t="s">
        <v>92</v>
      </c>
      <c r="K115" s="4" t="s">
        <v>33</v>
      </c>
      <c r="L115" s="4" t="s">
        <v>32</v>
      </c>
      <c r="M115" s="4" t="s">
        <v>95</v>
      </c>
      <c r="N115" s="4" t="s">
        <v>66</v>
      </c>
      <c r="O115" s="1" t="s">
        <v>103</v>
      </c>
      <c r="P115" s="9">
        <v>0.8</v>
      </c>
      <c r="Q115" s="30" t="s">
        <v>108</v>
      </c>
      <c r="R115" s="9">
        <v>1</v>
      </c>
      <c r="S115" s="30" t="s">
        <v>4</v>
      </c>
      <c r="T115" s="1" t="s">
        <v>4</v>
      </c>
      <c r="U115" s="1" t="s">
        <v>33</v>
      </c>
      <c r="V115" s="1" t="str">
        <f t="shared" si="3"/>
        <v>Y</v>
      </c>
      <c r="W115" s="1" t="s">
        <v>28</v>
      </c>
      <c r="X115" s="8">
        <f>IF(W115="TFT",INDEX('Unit Cost Source Data'!$L$2:$L$87,MATCH('Measurement and Pricing Data'!C115,'Unit Cost Source Data'!$A$2:$A$87,0)),IF(W115="Volume",INDEX('Unit Cost Source Data'!$M$2:$M$87,MATCH('Measurement and Pricing Data'!C115,'Unit Cost Source Data'!$A$2:$A$87,0)),IF(W115="Height",INDEX('Unit Cost Source Data'!$N$2:$N$87,MATCH('Measurement and Pricing Data'!C115,'Unit Cost Source Data'!$A$2:$A$87,0)),"n/a")))</f>
        <v>62.700681380483083</v>
      </c>
      <c r="Y115" s="27">
        <f>IF(W115="TFT",(F115/G115)^2*PI()/4*G115*X115,IF(W115="Volume",PI()*4/3*(H115/2)^2*H115/2*X115,IF(W115="DRT",INDEX('Unit Cost Source Data'!$K$2:$K$87,MATCH('Measurement and Pricing Data'!C115,'Unit Cost Source Data'!$A$2:$A$87,0)),IF(W115="CCT",(1.08)^E115*INDEX('Unit Cost Source Data'!$K$2:$K$87,MATCH('Measurement and Pricing Data'!C115,'Unit Cost Source Data'!$A$2:$A$87,0))*2.5,IF(W115="Height",X115*H115)))))</f>
        <v>8683.534999999998</v>
      </c>
      <c r="Z115" s="27">
        <f>IF(W115="CCT","n/a",INDEX('Unit Cost Source Data'!$K$2:$K$87,MATCH('Measurement and Pricing Data'!C115,'Unit Cost Source Data'!$A$2:$A$87,0))*1.5)</f>
        <v>295.46999999999997</v>
      </c>
      <c r="AA115" s="15">
        <f t="shared" si="4"/>
        <v>1736.7069999999985</v>
      </c>
      <c r="AB115" s="15">
        <f t="shared" si="5"/>
        <v>1700</v>
      </c>
    </row>
    <row r="116" spans="1:28" ht="28.8" x14ac:dyDescent="0.3">
      <c r="A116" s="1">
        <v>115</v>
      </c>
      <c r="B116" s="1">
        <v>1</v>
      </c>
      <c r="C116" s="6" t="s">
        <v>44</v>
      </c>
      <c r="D116" s="1" t="str">
        <f>INDEX('Name Conversion Table'!$B$2:$B$31,MATCH('Measurement and Pricing Data'!C116,'Name Conversion Table'!$A$2:$A$31,0))</f>
        <v>Coast Live Oak</v>
      </c>
      <c r="E116" s="1" t="s">
        <v>4</v>
      </c>
      <c r="F116" s="39">
        <v>12</v>
      </c>
      <c r="G116" s="10">
        <v>1</v>
      </c>
      <c r="H116" s="4">
        <v>30</v>
      </c>
      <c r="I116" s="4" t="s">
        <v>33</v>
      </c>
      <c r="J116" s="4" t="s">
        <v>92</v>
      </c>
      <c r="K116" s="4" t="s">
        <v>33</v>
      </c>
      <c r="L116" s="4" t="s">
        <v>32</v>
      </c>
      <c r="M116" s="4" t="s">
        <v>95</v>
      </c>
      <c r="N116" s="4" t="s">
        <v>66</v>
      </c>
      <c r="O116" s="1" t="s">
        <v>103</v>
      </c>
      <c r="P116" s="9">
        <v>0.7</v>
      </c>
      <c r="Q116" s="30" t="s">
        <v>108</v>
      </c>
      <c r="R116" s="9">
        <v>1</v>
      </c>
      <c r="S116" s="30" t="s">
        <v>4</v>
      </c>
      <c r="T116" s="1" t="s">
        <v>4</v>
      </c>
      <c r="U116" s="1" t="s">
        <v>33</v>
      </c>
      <c r="V116" s="1" t="str">
        <f t="shared" si="3"/>
        <v>Y</v>
      </c>
      <c r="W116" s="1" t="s">
        <v>28</v>
      </c>
      <c r="X116" s="8">
        <f>IF(W116="TFT",INDEX('Unit Cost Source Data'!$L$2:$L$87,MATCH('Measurement and Pricing Data'!C116,'Unit Cost Source Data'!$A$2:$A$87,0)),IF(W116="Volume",INDEX('Unit Cost Source Data'!$M$2:$M$87,MATCH('Measurement and Pricing Data'!C116,'Unit Cost Source Data'!$A$2:$A$87,0)),IF(W116="Height",INDEX('Unit Cost Source Data'!$N$2:$N$87,MATCH('Measurement and Pricing Data'!C116,'Unit Cost Source Data'!$A$2:$A$87,0)),"n/a")))</f>
        <v>62.700681380483083</v>
      </c>
      <c r="Y116" s="27">
        <f>IF(W116="TFT",(F116/G116)^2*PI()/4*G116*X116,IF(W116="Volume",PI()*4/3*(H116/2)^2*H116/2*X116,IF(W116="DRT",INDEX('Unit Cost Source Data'!$K$2:$K$87,MATCH('Measurement and Pricing Data'!C116,'Unit Cost Source Data'!$A$2:$A$87,0)),IF(W116="CCT",(1.08)^E116*INDEX('Unit Cost Source Data'!$K$2:$K$87,MATCH('Measurement and Pricing Data'!C116,'Unit Cost Source Data'!$A$2:$A$87,0))*2.5,IF(W116="Height",X116*H116)))))</f>
        <v>7091.28</v>
      </c>
      <c r="Z116" s="27">
        <f>IF(W116="CCT","n/a",INDEX('Unit Cost Source Data'!$K$2:$K$87,MATCH('Measurement and Pricing Data'!C116,'Unit Cost Source Data'!$A$2:$A$87,0))*1.5)</f>
        <v>295.46999999999997</v>
      </c>
      <c r="AA116" s="15">
        <f t="shared" si="4"/>
        <v>2127.384</v>
      </c>
      <c r="AB116" s="15">
        <f t="shared" si="5"/>
        <v>2100</v>
      </c>
    </row>
    <row r="117" spans="1:28" ht="28.8" x14ac:dyDescent="0.3">
      <c r="A117" s="1">
        <v>116</v>
      </c>
      <c r="B117" s="1">
        <v>1</v>
      </c>
      <c r="C117" s="6" t="s">
        <v>44</v>
      </c>
      <c r="D117" s="1" t="str">
        <f>INDEX('Name Conversion Table'!$B$2:$B$31,MATCH('Measurement and Pricing Data'!C117,'Name Conversion Table'!$A$2:$A$31,0))</f>
        <v>Coast Live Oak</v>
      </c>
      <c r="E117" s="1" t="s">
        <v>4</v>
      </c>
      <c r="F117" s="39">
        <v>23</v>
      </c>
      <c r="G117" s="10">
        <v>3</v>
      </c>
      <c r="H117" s="4">
        <v>30</v>
      </c>
      <c r="I117" s="4" t="s">
        <v>33</v>
      </c>
      <c r="J117" s="4" t="s">
        <v>92</v>
      </c>
      <c r="K117" s="4" t="s">
        <v>33</v>
      </c>
      <c r="L117" s="4" t="s">
        <v>32</v>
      </c>
      <c r="M117" s="4" t="s">
        <v>95</v>
      </c>
      <c r="N117" s="4" t="s">
        <v>66</v>
      </c>
      <c r="O117" s="1" t="s">
        <v>103</v>
      </c>
      <c r="P117" s="9">
        <v>0.8</v>
      </c>
      <c r="Q117" s="30" t="s">
        <v>108</v>
      </c>
      <c r="R117" s="9">
        <v>0.9</v>
      </c>
      <c r="S117" s="30" t="s">
        <v>75</v>
      </c>
      <c r="T117" s="1" t="s">
        <v>4</v>
      </c>
      <c r="U117" s="1" t="s">
        <v>33</v>
      </c>
      <c r="V117" s="1" t="str">
        <f t="shared" si="3"/>
        <v>Y</v>
      </c>
      <c r="W117" s="1" t="s">
        <v>28</v>
      </c>
      <c r="X117" s="8">
        <f>IF(W117="TFT",INDEX('Unit Cost Source Data'!$L$2:$L$87,MATCH('Measurement and Pricing Data'!C117,'Unit Cost Source Data'!$A$2:$A$87,0)),IF(W117="Volume",INDEX('Unit Cost Source Data'!$M$2:$M$87,MATCH('Measurement and Pricing Data'!C117,'Unit Cost Source Data'!$A$2:$A$87,0)),IF(W117="Height",INDEX('Unit Cost Source Data'!$N$2:$N$87,MATCH('Measurement and Pricing Data'!C117,'Unit Cost Source Data'!$A$2:$A$87,0)),"n/a")))</f>
        <v>62.700681380483083</v>
      </c>
      <c r="Y117" s="27">
        <f>IF(W117="TFT",(F117/G117)^2*PI()/4*G117*X117,IF(W117="Volume",PI()*4/3*(H117/2)^2*H117/2*X117,IF(W117="DRT",INDEX('Unit Cost Source Data'!$K$2:$K$87,MATCH('Measurement and Pricing Data'!C117,'Unit Cost Source Data'!$A$2:$A$87,0)),IF(W117="CCT",(1.08)^E117*INDEX('Unit Cost Source Data'!$K$2:$K$87,MATCH('Measurement and Pricing Data'!C117,'Unit Cost Source Data'!$A$2:$A$87,0))*2.5,IF(W117="Height",X117*H117)))))</f>
        <v>8683.534999999998</v>
      </c>
      <c r="Z117" s="27">
        <f>IF(W117="CCT","n/a",INDEX('Unit Cost Source Data'!$K$2:$K$87,MATCH('Measurement and Pricing Data'!C117,'Unit Cost Source Data'!$A$2:$A$87,0))*1.5)</f>
        <v>295.46999999999997</v>
      </c>
      <c r="AA117" s="15">
        <f t="shared" si="4"/>
        <v>868.35350000000017</v>
      </c>
      <c r="AB117" s="15">
        <f t="shared" si="5"/>
        <v>870</v>
      </c>
    </row>
    <row r="118" spans="1:28" ht="28.8" x14ac:dyDescent="0.3">
      <c r="A118" s="1">
        <v>117</v>
      </c>
      <c r="B118" s="1">
        <v>1</v>
      </c>
      <c r="C118" s="6" t="s">
        <v>44</v>
      </c>
      <c r="D118" s="1" t="str">
        <f>INDEX('Name Conversion Table'!$B$2:$B$31,MATCH('Measurement and Pricing Data'!C118,'Name Conversion Table'!$A$2:$A$31,0))</f>
        <v>Coast Live Oak</v>
      </c>
      <c r="E118" s="1" t="s">
        <v>4</v>
      </c>
      <c r="F118" s="39">
        <v>8</v>
      </c>
      <c r="G118" s="10">
        <v>1</v>
      </c>
      <c r="H118" s="4">
        <v>40</v>
      </c>
      <c r="I118" s="4" t="s">
        <v>33</v>
      </c>
      <c r="J118" s="4" t="s">
        <v>92</v>
      </c>
      <c r="K118" s="4" t="s">
        <v>33</v>
      </c>
      <c r="L118" s="4" t="s">
        <v>32</v>
      </c>
      <c r="M118" s="4" t="s">
        <v>95</v>
      </c>
      <c r="N118" s="4" t="s">
        <v>66</v>
      </c>
      <c r="O118" s="1" t="s">
        <v>103</v>
      </c>
      <c r="P118" s="9">
        <v>0.8</v>
      </c>
      <c r="Q118" s="30" t="s">
        <v>108</v>
      </c>
      <c r="R118" s="9">
        <v>0.9</v>
      </c>
      <c r="S118" s="30" t="s">
        <v>65</v>
      </c>
      <c r="T118" s="1" t="s">
        <v>4</v>
      </c>
      <c r="U118" s="1" t="s">
        <v>33</v>
      </c>
      <c r="V118" s="1" t="str">
        <f t="shared" si="3"/>
        <v>Y</v>
      </c>
      <c r="W118" s="1" t="s">
        <v>28</v>
      </c>
      <c r="X118" s="8">
        <f>IF(W118="TFT",INDEX('Unit Cost Source Data'!$L$2:$L$87,MATCH('Measurement and Pricing Data'!C118,'Unit Cost Source Data'!$A$2:$A$87,0)),IF(W118="Volume",INDEX('Unit Cost Source Data'!$M$2:$M$87,MATCH('Measurement and Pricing Data'!C118,'Unit Cost Source Data'!$A$2:$A$87,0)),IF(W118="Height",INDEX('Unit Cost Source Data'!$N$2:$N$87,MATCH('Measurement and Pricing Data'!C118,'Unit Cost Source Data'!$A$2:$A$87,0)),"n/a")))</f>
        <v>62.700681380483083</v>
      </c>
      <c r="Y118" s="27">
        <f>IF(W118="TFT",(F118/G118)^2*PI()/4*G118*X118,IF(W118="Volume",PI()*4/3*(H118/2)^2*H118/2*X118,IF(W118="DRT",INDEX('Unit Cost Source Data'!$K$2:$K$87,MATCH('Measurement and Pricing Data'!C118,'Unit Cost Source Data'!$A$2:$A$87,0)),IF(W118="CCT",(1.08)^E118*INDEX('Unit Cost Source Data'!$K$2:$K$87,MATCH('Measurement and Pricing Data'!C118,'Unit Cost Source Data'!$A$2:$A$87,0))*2.5,IF(W118="Height",X118*H118)))))</f>
        <v>3151.68</v>
      </c>
      <c r="Z118" s="27">
        <f>IF(W118="CCT","n/a",INDEX('Unit Cost Source Data'!$K$2:$K$87,MATCH('Measurement and Pricing Data'!C118,'Unit Cost Source Data'!$A$2:$A$87,0))*1.5)</f>
        <v>295.46999999999997</v>
      </c>
      <c r="AA118" s="15">
        <f t="shared" si="4"/>
        <v>315.16799999999967</v>
      </c>
      <c r="AB118" s="15">
        <f t="shared" si="5"/>
        <v>320</v>
      </c>
    </row>
    <row r="119" spans="1:28" ht="28.8" x14ac:dyDescent="0.3">
      <c r="A119" s="1">
        <v>118</v>
      </c>
      <c r="B119" s="1">
        <v>1</v>
      </c>
      <c r="C119" s="6" t="s">
        <v>44</v>
      </c>
      <c r="D119" s="1" t="str">
        <f>INDEX('Name Conversion Table'!$B$2:$B$31,MATCH('Measurement and Pricing Data'!C119,'Name Conversion Table'!$A$2:$A$31,0))</f>
        <v>Coast Live Oak</v>
      </c>
      <c r="E119" s="1" t="s">
        <v>4</v>
      </c>
      <c r="F119" s="39">
        <v>20</v>
      </c>
      <c r="G119" s="10">
        <v>1</v>
      </c>
      <c r="H119" s="4">
        <v>55</v>
      </c>
      <c r="I119" s="4" t="s">
        <v>33</v>
      </c>
      <c r="J119" s="4" t="s">
        <v>92</v>
      </c>
      <c r="K119" s="4" t="s">
        <v>33</v>
      </c>
      <c r="L119" s="4" t="s">
        <v>32</v>
      </c>
      <c r="M119" s="4" t="s">
        <v>63</v>
      </c>
      <c r="N119" s="4" t="s">
        <v>66</v>
      </c>
      <c r="O119" s="1" t="s">
        <v>103</v>
      </c>
      <c r="P119" s="9">
        <v>0.6</v>
      </c>
      <c r="Q119" s="30" t="s">
        <v>60</v>
      </c>
      <c r="R119" s="9">
        <v>1</v>
      </c>
      <c r="S119" s="30" t="s">
        <v>4</v>
      </c>
      <c r="T119" s="1" t="s">
        <v>4</v>
      </c>
      <c r="U119" s="1" t="s">
        <v>33</v>
      </c>
      <c r="V119" s="1" t="str">
        <f t="shared" si="3"/>
        <v>Y</v>
      </c>
      <c r="W119" s="1" t="s">
        <v>28</v>
      </c>
      <c r="X119" s="8">
        <f>IF(W119="TFT",INDEX('Unit Cost Source Data'!$L$2:$L$87,MATCH('Measurement and Pricing Data'!C119,'Unit Cost Source Data'!$A$2:$A$87,0)),IF(W119="Volume",INDEX('Unit Cost Source Data'!$M$2:$M$87,MATCH('Measurement and Pricing Data'!C119,'Unit Cost Source Data'!$A$2:$A$87,0)),IF(W119="Height",INDEX('Unit Cost Source Data'!$N$2:$N$87,MATCH('Measurement and Pricing Data'!C119,'Unit Cost Source Data'!$A$2:$A$87,0)),"n/a")))</f>
        <v>62.700681380483083</v>
      </c>
      <c r="Y119" s="27">
        <f>IF(W119="TFT",(F119/G119)^2*PI()/4*G119*X119,IF(W119="Volume",PI()*4/3*(H119/2)^2*H119/2*X119,IF(W119="DRT",INDEX('Unit Cost Source Data'!$K$2:$K$87,MATCH('Measurement and Pricing Data'!C119,'Unit Cost Source Data'!$A$2:$A$87,0)),IF(W119="CCT",(1.08)^E119*INDEX('Unit Cost Source Data'!$K$2:$K$87,MATCH('Measurement and Pricing Data'!C119,'Unit Cost Source Data'!$A$2:$A$87,0))*2.5,IF(W119="Height",X119*H119)))))</f>
        <v>19698</v>
      </c>
      <c r="Z119" s="27">
        <f>IF(W119="CCT","n/a",INDEX('Unit Cost Source Data'!$K$2:$K$87,MATCH('Measurement and Pricing Data'!C119,'Unit Cost Source Data'!$A$2:$A$87,0))*1.5)</f>
        <v>295.46999999999997</v>
      </c>
      <c r="AA119" s="15">
        <f t="shared" si="4"/>
        <v>7879.2000000000025</v>
      </c>
      <c r="AB119" s="15">
        <f t="shared" si="5"/>
        <v>7900</v>
      </c>
    </row>
    <row r="120" spans="1:28" ht="28.8" x14ac:dyDescent="0.3">
      <c r="A120" s="1">
        <v>119</v>
      </c>
      <c r="B120" s="1">
        <v>1</v>
      </c>
      <c r="C120" s="6" t="s">
        <v>44</v>
      </c>
      <c r="D120" s="1" t="str">
        <f>INDEX('Name Conversion Table'!$B$2:$B$31,MATCH('Measurement and Pricing Data'!C120,'Name Conversion Table'!$A$2:$A$31,0))</f>
        <v>Coast Live Oak</v>
      </c>
      <c r="E120" s="1" t="s">
        <v>4</v>
      </c>
      <c r="F120" s="39">
        <v>13</v>
      </c>
      <c r="G120" s="10">
        <v>1</v>
      </c>
      <c r="H120" s="4">
        <v>30</v>
      </c>
      <c r="I120" s="4" t="s">
        <v>33</v>
      </c>
      <c r="J120" s="4" t="s">
        <v>92</v>
      </c>
      <c r="K120" s="4" t="s">
        <v>33</v>
      </c>
      <c r="L120" s="4" t="s">
        <v>32</v>
      </c>
      <c r="M120" s="4" t="s">
        <v>95</v>
      </c>
      <c r="N120" s="4" t="s">
        <v>66</v>
      </c>
      <c r="O120" s="1" t="s">
        <v>103</v>
      </c>
      <c r="P120" s="9">
        <v>0.8</v>
      </c>
      <c r="Q120" s="30" t="s">
        <v>108</v>
      </c>
      <c r="R120" s="9">
        <v>0.85</v>
      </c>
      <c r="S120" s="30" t="s">
        <v>145</v>
      </c>
      <c r="T120" s="1" t="s">
        <v>4</v>
      </c>
      <c r="U120" s="1" t="s">
        <v>33</v>
      </c>
      <c r="V120" s="1" t="str">
        <f t="shared" si="3"/>
        <v>Y</v>
      </c>
      <c r="W120" s="1" t="s">
        <v>28</v>
      </c>
      <c r="X120" s="8">
        <f>IF(W120="TFT",INDEX('Unit Cost Source Data'!$L$2:$L$87,MATCH('Measurement and Pricing Data'!C120,'Unit Cost Source Data'!$A$2:$A$87,0)),IF(W120="Volume",INDEX('Unit Cost Source Data'!$M$2:$M$87,MATCH('Measurement and Pricing Data'!C120,'Unit Cost Source Data'!$A$2:$A$87,0)),IF(W120="Height",INDEX('Unit Cost Source Data'!$N$2:$N$87,MATCH('Measurement and Pricing Data'!C120,'Unit Cost Source Data'!$A$2:$A$87,0)),"n/a")))</f>
        <v>62.700681380483083</v>
      </c>
      <c r="Y120" s="27">
        <f>IF(W120="TFT",(F120/G120)^2*PI()/4*G120*X120,IF(W120="Volume",PI()*4/3*(H120/2)^2*H120/2*X120,IF(W120="DRT",INDEX('Unit Cost Source Data'!$K$2:$K$87,MATCH('Measurement and Pricing Data'!C120,'Unit Cost Source Data'!$A$2:$A$87,0)),IF(W120="CCT",(1.08)^E120*INDEX('Unit Cost Source Data'!$K$2:$K$87,MATCH('Measurement and Pricing Data'!C120,'Unit Cost Source Data'!$A$2:$A$87,0))*2.5,IF(W120="Height",X120*H120)))))</f>
        <v>8322.4049999999988</v>
      </c>
      <c r="Z120" s="27">
        <f>IF(W120="CCT","n/a",INDEX('Unit Cost Source Data'!$K$2:$K$87,MATCH('Measurement and Pricing Data'!C120,'Unit Cost Source Data'!$A$2:$A$87,0))*1.5)</f>
        <v>295.46999999999997</v>
      </c>
      <c r="AA120" s="15">
        <f t="shared" si="4"/>
        <v>416.12024999999994</v>
      </c>
      <c r="AB120" s="15">
        <f t="shared" si="5"/>
        <v>420</v>
      </c>
    </row>
    <row r="121" spans="1:28" ht="28.8" x14ac:dyDescent="0.3">
      <c r="A121" s="1">
        <v>120</v>
      </c>
      <c r="B121" s="1">
        <v>1</v>
      </c>
      <c r="C121" s="6" t="s">
        <v>44</v>
      </c>
      <c r="D121" s="1" t="str">
        <f>INDEX('Name Conversion Table'!$B$2:$B$31,MATCH('Measurement and Pricing Data'!C121,'Name Conversion Table'!$A$2:$A$31,0))</f>
        <v>Coast Live Oak</v>
      </c>
      <c r="E121" s="1" t="s">
        <v>4</v>
      </c>
      <c r="F121" s="39">
        <v>22</v>
      </c>
      <c r="G121" s="10">
        <v>1</v>
      </c>
      <c r="H121" s="4">
        <v>50</v>
      </c>
      <c r="I121" s="4" t="s">
        <v>33</v>
      </c>
      <c r="J121" s="4" t="s">
        <v>92</v>
      </c>
      <c r="K121" s="4" t="s">
        <v>33</v>
      </c>
      <c r="L121" s="4" t="s">
        <v>32</v>
      </c>
      <c r="M121" s="4" t="s">
        <v>72</v>
      </c>
      <c r="N121" s="4" t="s">
        <v>66</v>
      </c>
      <c r="O121" s="1" t="s">
        <v>103</v>
      </c>
      <c r="P121" s="9">
        <v>0.7</v>
      </c>
      <c r="Q121" s="30" t="s">
        <v>64</v>
      </c>
      <c r="R121" s="9">
        <v>1</v>
      </c>
      <c r="S121" s="30" t="s">
        <v>4</v>
      </c>
      <c r="T121" s="1" t="s">
        <v>4</v>
      </c>
      <c r="U121" s="1" t="s">
        <v>33</v>
      </c>
      <c r="V121" s="1" t="str">
        <f t="shared" si="3"/>
        <v>Y</v>
      </c>
      <c r="W121" s="1" t="s">
        <v>28</v>
      </c>
      <c r="X121" s="8">
        <f>IF(W121="TFT",INDEX('Unit Cost Source Data'!$L$2:$L$87,MATCH('Measurement and Pricing Data'!C121,'Unit Cost Source Data'!$A$2:$A$87,0)),IF(W121="Volume",INDEX('Unit Cost Source Data'!$M$2:$M$87,MATCH('Measurement and Pricing Data'!C121,'Unit Cost Source Data'!$A$2:$A$87,0)),IF(W121="Height",INDEX('Unit Cost Source Data'!$N$2:$N$87,MATCH('Measurement and Pricing Data'!C121,'Unit Cost Source Data'!$A$2:$A$87,0)),"n/a")))</f>
        <v>62.700681380483083</v>
      </c>
      <c r="Y121" s="27">
        <f>IF(W121="TFT",(F121/G121)^2*PI()/4*G121*X121,IF(W121="Volume",PI()*4/3*(H121/2)^2*H121/2*X121,IF(W121="DRT",INDEX('Unit Cost Source Data'!$K$2:$K$87,MATCH('Measurement and Pricing Data'!C121,'Unit Cost Source Data'!$A$2:$A$87,0)),IF(W121="CCT",(1.08)^E121*INDEX('Unit Cost Source Data'!$K$2:$K$87,MATCH('Measurement and Pricing Data'!C121,'Unit Cost Source Data'!$A$2:$A$87,0))*2.5,IF(W121="Height",X121*H121)))))</f>
        <v>23834.579999999998</v>
      </c>
      <c r="Z121" s="27">
        <f>IF(W121="CCT","n/a",INDEX('Unit Cost Source Data'!$K$2:$K$87,MATCH('Measurement and Pricing Data'!C121,'Unit Cost Source Data'!$A$2:$A$87,0))*1.5)</f>
        <v>295.46999999999997</v>
      </c>
      <c r="AA121" s="15">
        <f t="shared" si="4"/>
        <v>7150.3739999999998</v>
      </c>
      <c r="AB121" s="15">
        <f t="shared" si="5"/>
        <v>7200</v>
      </c>
    </row>
    <row r="122" spans="1:28" ht="28.8" x14ac:dyDescent="0.3">
      <c r="A122" s="1">
        <v>121</v>
      </c>
      <c r="B122" s="1">
        <v>1</v>
      </c>
      <c r="C122" s="6" t="s">
        <v>44</v>
      </c>
      <c r="D122" s="1" t="str">
        <f>INDEX('Name Conversion Table'!$B$2:$B$31,MATCH('Measurement and Pricing Data'!C122,'Name Conversion Table'!$A$2:$A$31,0))</f>
        <v>Coast Live Oak</v>
      </c>
      <c r="E122" s="1" t="s">
        <v>4</v>
      </c>
      <c r="F122" s="39">
        <v>12</v>
      </c>
      <c r="G122" s="10">
        <v>1</v>
      </c>
      <c r="H122" s="4">
        <v>35</v>
      </c>
      <c r="I122" s="4" t="s">
        <v>33</v>
      </c>
      <c r="J122" s="4" t="s">
        <v>92</v>
      </c>
      <c r="K122" s="4" t="s">
        <v>33</v>
      </c>
      <c r="L122" s="4" t="s">
        <v>32</v>
      </c>
      <c r="M122" s="4" t="s">
        <v>72</v>
      </c>
      <c r="N122" s="4" t="s">
        <v>66</v>
      </c>
      <c r="O122" s="1" t="s">
        <v>103</v>
      </c>
      <c r="P122" s="9">
        <v>0.5</v>
      </c>
      <c r="Q122" s="30" t="s">
        <v>64</v>
      </c>
      <c r="R122" s="9">
        <v>1</v>
      </c>
      <c r="S122" s="30" t="s">
        <v>4</v>
      </c>
      <c r="T122" s="1" t="s">
        <v>4</v>
      </c>
      <c r="U122" s="1" t="s">
        <v>33</v>
      </c>
      <c r="V122" s="1" t="str">
        <f t="shared" si="3"/>
        <v>Y</v>
      </c>
      <c r="W122" s="1" t="s">
        <v>28</v>
      </c>
      <c r="X122" s="8">
        <f>IF(W122="TFT",INDEX('Unit Cost Source Data'!$L$2:$L$87,MATCH('Measurement and Pricing Data'!C122,'Unit Cost Source Data'!$A$2:$A$87,0)),IF(W122="Volume",INDEX('Unit Cost Source Data'!$M$2:$M$87,MATCH('Measurement and Pricing Data'!C122,'Unit Cost Source Data'!$A$2:$A$87,0)),IF(W122="Height",INDEX('Unit Cost Source Data'!$N$2:$N$87,MATCH('Measurement and Pricing Data'!C122,'Unit Cost Source Data'!$A$2:$A$87,0)),"n/a")))</f>
        <v>62.700681380483083</v>
      </c>
      <c r="Y122" s="27">
        <f>IF(W122="TFT",(F122/G122)^2*PI()/4*G122*X122,IF(W122="Volume",PI()*4/3*(H122/2)^2*H122/2*X122,IF(W122="DRT",INDEX('Unit Cost Source Data'!$K$2:$K$87,MATCH('Measurement and Pricing Data'!C122,'Unit Cost Source Data'!$A$2:$A$87,0)),IF(W122="CCT",(1.08)^E122*INDEX('Unit Cost Source Data'!$K$2:$K$87,MATCH('Measurement and Pricing Data'!C122,'Unit Cost Source Data'!$A$2:$A$87,0))*2.5,IF(W122="Height",X122*H122)))))</f>
        <v>7091.28</v>
      </c>
      <c r="Z122" s="27">
        <f>IF(W122="CCT","n/a",INDEX('Unit Cost Source Data'!$K$2:$K$87,MATCH('Measurement and Pricing Data'!C122,'Unit Cost Source Data'!$A$2:$A$87,0))*1.5)</f>
        <v>295.46999999999997</v>
      </c>
      <c r="AA122" s="15">
        <f t="shared" si="4"/>
        <v>3545.6400000000003</v>
      </c>
      <c r="AB122" s="15">
        <f t="shared" si="5"/>
        <v>3500</v>
      </c>
    </row>
    <row r="123" spans="1:28" ht="28.8" x14ac:dyDescent="0.3">
      <c r="A123" s="1">
        <v>122</v>
      </c>
      <c r="B123" s="1">
        <v>1</v>
      </c>
      <c r="C123" s="6" t="s">
        <v>44</v>
      </c>
      <c r="D123" s="1" t="str">
        <f>INDEX('Name Conversion Table'!$B$2:$B$31,MATCH('Measurement and Pricing Data'!C123,'Name Conversion Table'!$A$2:$A$31,0))</f>
        <v>Coast Live Oak</v>
      </c>
      <c r="E123" s="1" t="s">
        <v>4</v>
      </c>
      <c r="F123" s="39">
        <v>10</v>
      </c>
      <c r="G123" s="10">
        <v>1</v>
      </c>
      <c r="H123" s="4">
        <v>30</v>
      </c>
      <c r="I123" s="4" t="s">
        <v>33</v>
      </c>
      <c r="J123" s="4" t="s">
        <v>92</v>
      </c>
      <c r="K123" s="4" t="s">
        <v>33</v>
      </c>
      <c r="L123" s="4" t="s">
        <v>32</v>
      </c>
      <c r="M123" s="4" t="s">
        <v>72</v>
      </c>
      <c r="N123" s="4" t="s">
        <v>66</v>
      </c>
      <c r="O123" s="1" t="s">
        <v>103</v>
      </c>
      <c r="P123" s="9">
        <v>0.6</v>
      </c>
      <c r="Q123" s="30" t="s">
        <v>64</v>
      </c>
      <c r="R123" s="9">
        <v>1</v>
      </c>
      <c r="S123" s="30" t="s">
        <v>4</v>
      </c>
      <c r="T123" s="1" t="s">
        <v>4</v>
      </c>
      <c r="U123" s="1" t="s">
        <v>33</v>
      </c>
      <c r="V123" s="1" t="str">
        <f t="shared" si="3"/>
        <v>Y</v>
      </c>
      <c r="W123" s="1" t="s">
        <v>28</v>
      </c>
      <c r="X123" s="8">
        <f>IF(W123="TFT",INDEX('Unit Cost Source Data'!$L$2:$L$87,MATCH('Measurement and Pricing Data'!C123,'Unit Cost Source Data'!$A$2:$A$87,0)),IF(W123="Volume",INDEX('Unit Cost Source Data'!$M$2:$M$87,MATCH('Measurement and Pricing Data'!C123,'Unit Cost Source Data'!$A$2:$A$87,0)),IF(W123="Height",INDEX('Unit Cost Source Data'!$N$2:$N$87,MATCH('Measurement and Pricing Data'!C123,'Unit Cost Source Data'!$A$2:$A$87,0)),"n/a")))</f>
        <v>62.700681380483083</v>
      </c>
      <c r="Y123" s="27">
        <f>IF(W123="TFT",(F123/G123)^2*PI()/4*G123*X123,IF(W123="Volume",PI()*4/3*(H123/2)^2*H123/2*X123,IF(W123="DRT",INDEX('Unit Cost Source Data'!$K$2:$K$87,MATCH('Measurement and Pricing Data'!C123,'Unit Cost Source Data'!$A$2:$A$87,0)),IF(W123="CCT",(1.08)^E123*INDEX('Unit Cost Source Data'!$K$2:$K$87,MATCH('Measurement and Pricing Data'!C123,'Unit Cost Source Data'!$A$2:$A$87,0))*2.5,IF(W123="Height",X123*H123)))))</f>
        <v>4924.5</v>
      </c>
      <c r="Z123" s="27">
        <f>IF(W123="CCT","n/a",INDEX('Unit Cost Source Data'!$K$2:$K$87,MATCH('Measurement and Pricing Data'!C123,'Unit Cost Source Data'!$A$2:$A$87,0))*1.5)</f>
        <v>295.46999999999997</v>
      </c>
      <c r="AA123" s="15">
        <f t="shared" si="4"/>
        <v>1969.8000000000006</v>
      </c>
      <c r="AB123" s="15">
        <f t="shared" si="5"/>
        <v>2000</v>
      </c>
    </row>
    <row r="124" spans="1:28" ht="28.8" x14ac:dyDescent="0.3">
      <c r="A124" s="1">
        <v>123</v>
      </c>
      <c r="B124" s="1">
        <v>1</v>
      </c>
      <c r="C124" s="6" t="s">
        <v>44</v>
      </c>
      <c r="D124" s="1" t="str">
        <f>INDEX('Name Conversion Table'!$B$2:$B$31,MATCH('Measurement and Pricing Data'!C124,'Name Conversion Table'!$A$2:$A$31,0))</f>
        <v>Coast Live Oak</v>
      </c>
      <c r="E124" s="1" t="s">
        <v>4</v>
      </c>
      <c r="F124" s="39">
        <v>32</v>
      </c>
      <c r="G124" s="10">
        <v>1</v>
      </c>
      <c r="H124" s="4">
        <v>50</v>
      </c>
      <c r="I124" s="4" t="s">
        <v>33</v>
      </c>
      <c r="J124" s="4" t="s">
        <v>92</v>
      </c>
      <c r="K124" s="4" t="s">
        <v>33</v>
      </c>
      <c r="L124" s="4" t="s">
        <v>32</v>
      </c>
      <c r="M124" s="4" t="s">
        <v>63</v>
      </c>
      <c r="N124" s="4" t="s">
        <v>66</v>
      </c>
      <c r="O124" s="1" t="s">
        <v>103</v>
      </c>
      <c r="P124" s="9">
        <v>0.6</v>
      </c>
      <c r="Q124" s="30" t="s">
        <v>60</v>
      </c>
      <c r="R124" s="9">
        <v>1</v>
      </c>
      <c r="S124" s="30" t="s">
        <v>4</v>
      </c>
      <c r="T124" s="1" t="s">
        <v>4</v>
      </c>
      <c r="U124" s="1" t="s">
        <v>33</v>
      </c>
      <c r="V124" s="1" t="str">
        <f t="shared" si="3"/>
        <v>Y</v>
      </c>
      <c r="W124" s="1" t="s">
        <v>28</v>
      </c>
      <c r="X124" s="8">
        <f>IF(W124="TFT",INDEX('Unit Cost Source Data'!$L$2:$L$87,MATCH('Measurement and Pricing Data'!C124,'Unit Cost Source Data'!$A$2:$A$87,0)),IF(W124="Volume",INDEX('Unit Cost Source Data'!$M$2:$M$87,MATCH('Measurement and Pricing Data'!C124,'Unit Cost Source Data'!$A$2:$A$87,0)),IF(W124="Height",INDEX('Unit Cost Source Data'!$N$2:$N$87,MATCH('Measurement and Pricing Data'!C124,'Unit Cost Source Data'!$A$2:$A$87,0)),"n/a")))</f>
        <v>62.700681380483083</v>
      </c>
      <c r="Y124" s="27">
        <f>IF(W124="TFT",(F124/G124)^2*PI()/4*G124*X124,IF(W124="Volume",PI()*4/3*(H124/2)^2*H124/2*X124,IF(W124="DRT",INDEX('Unit Cost Source Data'!$K$2:$K$87,MATCH('Measurement and Pricing Data'!C124,'Unit Cost Source Data'!$A$2:$A$87,0)),IF(W124="CCT",(1.08)^E124*INDEX('Unit Cost Source Data'!$K$2:$K$87,MATCH('Measurement and Pricing Data'!C124,'Unit Cost Source Data'!$A$2:$A$87,0))*2.5,IF(W124="Height",X124*H124)))))</f>
        <v>50426.879999999997</v>
      </c>
      <c r="Z124" s="27">
        <f>IF(W124="CCT","n/a",INDEX('Unit Cost Source Data'!$K$2:$K$87,MATCH('Measurement and Pricing Data'!C124,'Unit Cost Source Data'!$A$2:$A$87,0))*1.5)</f>
        <v>295.46999999999997</v>
      </c>
      <c r="AA124" s="15">
        <f t="shared" si="4"/>
        <v>20170.752</v>
      </c>
      <c r="AB124" s="15">
        <f t="shared" si="5"/>
        <v>20000</v>
      </c>
    </row>
    <row r="125" spans="1:28" ht="28.8" x14ac:dyDescent="0.3">
      <c r="A125" s="1">
        <v>124</v>
      </c>
      <c r="B125" s="1">
        <v>1</v>
      </c>
      <c r="C125" s="6" t="s">
        <v>44</v>
      </c>
      <c r="D125" s="1" t="str">
        <f>INDEX('Name Conversion Table'!$B$2:$B$31,MATCH('Measurement and Pricing Data'!C125,'Name Conversion Table'!$A$2:$A$31,0))</f>
        <v>Coast Live Oak</v>
      </c>
      <c r="E125" s="1" t="s">
        <v>4</v>
      </c>
      <c r="F125" s="39">
        <v>54</v>
      </c>
      <c r="G125" s="10">
        <v>6</v>
      </c>
      <c r="H125" s="4">
        <v>25</v>
      </c>
      <c r="I125" s="4" t="s">
        <v>33</v>
      </c>
      <c r="J125" s="4" t="s">
        <v>92</v>
      </c>
      <c r="K125" s="4" t="s">
        <v>33</v>
      </c>
      <c r="L125" s="4" t="s">
        <v>32</v>
      </c>
      <c r="M125" s="4" t="s">
        <v>72</v>
      </c>
      <c r="N125" s="4" t="s">
        <v>66</v>
      </c>
      <c r="O125" s="1" t="s">
        <v>103</v>
      </c>
      <c r="P125" s="9">
        <v>0.7</v>
      </c>
      <c r="Q125" s="30" t="s">
        <v>64</v>
      </c>
      <c r="R125" s="9">
        <v>1</v>
      </c>
      <c r="S125" s="30" t="s">
        <v>4</v>
      </c>
      <c r="T125" s="1" t="s">
        <v>4</v>
      </c>
      <c r="U125" s="1" t="s">
        <v>33</v>
      </c>
      <c r="V125" s="1" t="str">
        <f t="shared" si="3"/>
        <v>Y</v>
      </c>
      <c r="W125" s="1" t="s">
        <v>28</v>
      </c>
      <c r="X125" s="8">
        <f>IF(W125="TFT",INDEX('Unit Cost Source Data'!$L$2:$L$87,MATCH('Measurement and Pricing Data'!C125,'Unit Cost Source Data'!$A$2:$A$87,0)),IF(W125="Volume",INDEX('Unit Cost Source Data'!$M$2:$M$87,MATCH('Measurement and Pricing Data'!C125,'Unit Cost Source Data'!$A$2:$A$87,0)),IF(W125="Height",INDEX('Unit Cost Source Data'!$N$2:$N$87,MATCH('Measurement and Pricing Data'!C125,'Unit Cost Source Data'!$A$2:$A$87,0)),"n/a")))</f>
        <v>62.700681380483083</v>
      </c>
      <c r="Y125" s="27">
        <f>IF(W125="TFT",(F125/G125)^2*PI()/4*G125*X125,IF(W125="Volume",PI()*4/3*(H125/2)^2*H125/2*X125,IF(W125="DRT",INDEX('Unit Cost Source Data'!$K$2:$K$87,MATCH('Measurement and Pricing Data'!C125,'Unit Cost Source Data'!$A$2:$A$87,0)),IF(W125="CCT",(1.08)^E125*INDEX('Unit Cost Source Data'!$K$2:$K$87,MATCH('Measurement and Pricing Data'!C125,'Unit Cost Source Data'!$A$2:$A$87,0))*2.5,IF(W125="Height",X125*H125)))))</f>
        <v>23933.07</v>
      </c>
      <c r="Z125" s="27">
        <f>IF(W125="CCT","n/a",INDEX('Unit Cost Source Data'!$K$2:$K$87,MATCH('Measurement and Pricing Data'!C125,'Unit Cost Source Data'!$A$2:$A$87,0))*1.5)</f>
        <v>295.46999999999997</v>
      </c>
      <c r="AA125" s="15">
        <f t="shared" si="4"/>
        <v>7179.9210000000021</v>
      </c>
      <c r="AB125" s="15">
        <f t="shared" si="5"/>
        <v>7200</v>
      </c>
    </row>
    <row r="126" spans="1:28" ht="28.8" x14ac:dyDescent="0.3">
      <c r="A126" s="1">
        <v>125</v>
      </c>
      <c r="B126" s="1">
        <v>1</v>
      </c>
      <c r="C126" s="6" t="s">
        <v>44</v>
      </c>
      <c r="D126" s="1" t="str">
        <f>INDEX('Name Conversion Table'!$B$2:$B$31,MATCH('Measurement and Pricing Data'!C126,'Name Conversion Table'!$A$2:$A$31,0))</f>
        <v>Coast Live Oak</v>
      </c>
      <c r="E126" s="1" t="s">
        <v>4</v>
      </c>
      <c r="F126" s="39">
        <v>22</v>
      </c>
      <c r="G126" s="10">
        <v>3</v>
      </c>
      <c r="H126" s="4">
        <v>40</v>
      </c>
      <c r="I126" s="4" t="s">
        <v>33</v>
      </c>
      <c r="J126" s="4" t="s">
        <v>92</v>
      </c>
      <c r="K126" s="4" t="s">
        <v>33</v>
      </c>
      <c r="L126" s="4" t="s">
        <v>32</v>
      </c>
      <c r="M126" s="4" t="s">
        <v>72</v>
      </c>
      <c r="N126" s="4" t="s">
        <v>66</v>
      </c>
      <c r="O126" s="1" t="s">
        <v>103</v>
      </c>
      <c r="P126" s="9">
        <v>0.8</v>
      </c>
      <c r="Q126" s="30" t="s">
        <v>64</v>
      </c>
      <c r="R126" s="9">
        <v>1</v>
      </c>
      <c r="S126" s="30" t="s">
        <v>4</v>
      </c>
      <c r="T126" s="1" t="s">
        <v>4</v>
      </c>
      <c r="U126" s="1" t="s">
        <v>33</v>
      </c>
      <c r="V126" s="1" t="str">
        <f t="shared" si="3"/>
        <v>Y</v>
      </c>
      <c r="W126" s="1" t="s">
        <v>28</v>
      </c>
      <c r="X126" s="8">
        <f>IF(W126="TFT",INDEX('Unit Cost Source Data'!$L$2:$L$87,MATCH('Measurement and Pricing Data'!C126,'Unit Cost Source Data'!$A$2:$A$87,0)),IF(W126="Volume",INDEX('Unit Cost Source Data'!$M$2:$M$87,MATCH('Measurement and Pricing Data'!C126,'Unit Cost Source Data'!$A$2:$A$87,0)),IF(W126="Height",INDEX('Unit Cost Source Data'!$N$2:$N$87,MATCH('Measurement and Pricing Data'!C126,'Unit Cost Source Data'!$A$2:$A$87,0)),"n/a")))</f>
        <v>62.700681380483083</v>
      </c>
      <c r="Y126" s="27">
        <f>IF(W126="TFT",(F126/G126)^2*PI()/4*G126*X126,IF(W126="Volume",PI()*4/3*(H126/2)^2*H126/2*X126,IF(W126="DRT",INDEX('Unit Cost Source Data'!$K$2:$K$87,MATCH('Measurement and Pricing Data'!C126,'Unit Cost Source Data'!$A$2:$A$87,0)),IF(W126="CCT",(1.08)^E126*INDEX('Unit Cost Source Data'!$K$2:$K$87,MATCH('Measurement and Pricing Data'!C126,'Unit Cost Source Data'!$A$2:$A$87,0))*2.5,IF(W126="Height",X126*H126)))))</f>
        <v>7944.8599999999979</v>
      </c>
      <c r="Z126" s="27">
        <f>IF(W126="CCT","n/a",INDEX('Unit Cost Source Data'!$K$2:$K$87,MATCH('Measurement and Pricing Data'!C126,'Unit Cost Source Data'!$A$2:$A$87,0))*1.5)</f>
        <v>295.46999999999997</v>
      </c>
      <c r="AA126" s="15">
        <f t="shared" si="4"/>
        <v>1588.9719999999988</v>
      </c>
      <c r="AB126" s="15">
        <f t="shared" si="5"/>
        <v>1600</v>
      </c>
    </row>
    <row r="127" spans="1:28" ht="28.8" x14ac:dyDescent="0.3">
      <c r="A127" s="1">
        <v>126</v>
      </c>
      <c r="B127" s="1">
        <v>1</v>
      </c>
      <c r="C127" s="6" t="s">
        <v>44</v>
      </c>
      <c r="D127" s="1" t="str">
        <f>INDEX('Name Conversion Table'!$B$2:$B$31,MATCH('Measurement and Pricing Data'!C127,'Name Conversion Table'!$A$2:$A$31,0))</f>
        <v>Coast Live Oak</v>
      </c>
      <c r="E127" s="1" t="s">
        <v>4</v>
      </c>
      <c r="F127" s="39">
        <v>18</v>
      </c>
      <c r="G127" s="10">
        <v>1</v>
      </c>
      <c r="H127" s="4">
        <v>30</v>
      </c>
      <c r="I127" s="4" t="s">
        <v>33</v>
      </c>
      <c r="J127" s="4" t="s">
        <v>92</v>
      </c>
      <c r="K127" s="4" t="s">
        <v>33</v>
      </c>
      <c r="L127" s="4" t="s">
        <v>32</v>
      </c>
      <c r="M127" s="4" t="s">
        <v>63</v>
      </c>
      <c r="N127" s="4" t="s">
        <v>66</v>
      </c>
      <c r="O127" s="1" t="s">
        <v>103</v>
      </c>
      <c r="P127" s="9">
        <v>0.65</v>
      </c>
      <c r="Q127" s="30" t="s">
        <v>60</v>
      </c>
      <c r="R127" s="9">
        <v>1</v>
      </c>
      <c r="S127" s="30" t="s">
        <v>4</v>
      </c>
      <c r="T127" s="1" t="s">
        <v>4</v>
      </c>
      <c r="U127" s="1" t="s">
        <v>33</v>
      </c>
      <c r="V127" s="1" t="str">
        <f t="shared" si="3"/>
        <v>Y</v>
      </c>
      <c r="W127" s="1" t="s">
        <v>28</v>
      </c>
      <c r="X127" s="8">
        <f>IF(W127="TFT",INDEX('Unit Cost Source Data'!$L$2:$L$87,MATCH('Measurement and Pricing Data'!C127,'Unit Cost Source Data'!$A$2:$A$87,0)),IF(W127="Volume",INDEX('Unit Cost Source Data'!$M$2:$M$87,MATCH('Measurement and Pricing Data'!C127,'Unit Cost Source Data'!$A$2:$A$87,0)),IF(W127="Height",INDEX('Unit Cost Source Data'!$N$2:$N$87,MATCH('Measurement and Pricing Data'!C127,'Unit Cost Source Data'!$A$2:$A$87,0)),"n/a")))</f>
        <v>62.700681380483083</v>
      </c>
      <c r="Y127" s="27">
        <f>IF(W127="TFT",(F127/G127)^2*PI()/4*G127*X127,IF(W127="Volume",PI()*4/3*(H127/2)^2*H127/2*X127,IF(W127="DRT",INDEX('Unit Cost Source Data'!$K$2:$K$87,MATCH('Measurement and Pricing Data'!C127,'Unit Cost Source Data'!$A$2:$A$87,0)),IF(W127="CCT",(1.08)^E127*INDEX('Unit Cost Source Data'!$K$2:$K$87,MATCH('Measurement and Pricing Data'!C127,'Unit Cost Source Data'!$A$2:$A$87,0))*2.5,IF(W127="Height",X127*H127)))))</f>
        <v>15955.379999999997</v>
      </c>
      <c r="Z127" s="27">
        <f>IF(W127="CCT","n/a",INDEX('Unit Cost Source Data'!$K$2:$K$87,MATCH('Measurement and Pricing Data'!C127,'Unit Cost Source Data'!$A$2:$A$87,0))*1.5)</f>
        <v>295.46999999999997</v>
      </c>
      <c r="AA127" s="15">
        <f t="shared" si="4"/>
        <v>5584.382999999998</v>
      </c>
      <c r="AB127" s="15">
        <f t="shared" si="5"/>
        <v>5600</v>
      </c>
    </row>
    <row r="128" spans="1:28" ht="28.8" x14ac:dyDescent="0.3">
      <c r="A128" s="1">
        <v>127</v>
      </c>
      <c r="B128" s="1">
        <v>1</v>
      </c>
      <c r="C128" s="6" t="s">
        <v>44</v>
      </c>
      <c r="D128" s="1" t="str">
        <f>INDEX('Name Conversion Table'!$B$2:$B$31,MATCH('Measurement and Pricing Data'!C128,'Name Conversion Table'!$A$2:$A$31,0))</f>
        <v>Coast Live Oak</v>
      </c>
      <c r="E128" s="1" t="s">
        <v>4</v>
      </c>
      <c r="F128" s="39">
        <v>23</v>
      </c>
      <c r="G128" s="10">
        <v>2</v>
      </c>
      <c r="H128" s="4">
        <v>40</v>
      </c>
      <c r="I128" s="4" t="s">
        <v>33</v>
      </c>
      <c r="J128" s="4" t="s">
        <v>92</v>
      </c>
      <c r="K128" s="4" t="s">
        <v>33</v>
      </c>
      <c r="L128" s="4" t="s">
        <v>32</v>
      </c>
      <c r="M128" s="4" t="s">
        <v>63</v>
      </c>
      <c r="N128" s="4" t="s">
        <v>66</v>
      </c>
      <c r="O128" s="1" t="s">
        <v>103</v>
      </c>
      <c r="P128" s="9">
        <v>0.65</v>
      </c>
      <c r="Q128" s="30" t="s">
        <v>60</v>
      </c>
      <c r="R128" s="9">
        <v>1</v>
      </c>
      <c r="S128" s="30" t="s">
        <v>4</v>
      </c>
      <c r="T128" s="1" t="s">
        <v>4</v>
      </c>
      <c r="U128" s="1" t="s">
        <v>33</v>
      </c>
      <c r="V128" s="1" t="str">
        <f t="shared" si="3"/>
        <v>Y</v>
      </c>
      <c r="W128" s="1" t="s">
        <v>28</v>
      </c>
      <c r="X128" s="8">
        <f>IF(W128="TFT",INDEX('Unit Cost Source Data'!$L$2:$L$87,MATCH('Measurement and Pricing Data'!C128,'Unit Cost Source Data'!$A$2:$A$87,0)),IF(W128="Volume",INDEX('Unit Cost Source Data'!$M$2:$M$87,MATCH('Measurement and Pricing Data'!C128,'Unit Cost Source Data'!$A$2:$A$87,0)),IF(W128="Height",INDEX('Unit Cost Source Data'!$N$2:$N$87,MATCH('Measurement and Pricing Data'!C128,'Unit Cost Source Data'!$A$2:$A$87,0)),"n/a")))</f>
        <v>62.700681380483083</v>
      </c>
      <c r="Y128" s="27">
        <f>IF(W128="TFT",(F128/G128)^2*PI()/4*G128*X128,IF(W128="Volume",PI()*4/3*(H128/2)^2*H128/2*X128,IF(W128="DRT",INDEX('Unit Cost Source Data'!$K$2:$K$87,MATCH('Measurement and Pricing Data'!C128,'Unit Cost Source Data'!$A$2:$A$87,0)),IF(W128="CCT",(1.08)^E128*INDEX('Unit Cost Source Data'!$K$2:$K$87,MATCH('Measurement and Pricing Data'!C128,'Unit Cost Source Data'!$A$2:$A$87,0))*2.5,IF(W128="Height",X128*H128)))))</f>
        <v>13025.302499999998</v>
      </c>
      <c r="Z128" s="27">
        <f>IF(W128="CCT","n/a",INDEX('Unit Cost Source Data'!$K$2:$K$87,MATCH('Measurement and Pricing Data'!C128,'Unit Cost Source Data'!$A$2:$A$87,0))*1.5)</f>
        <v>295.46999999999997</v>
      </c>
      <c r="AA128" s="15">
        <f t="shared" si="4"/>
        <v>4558.8558749999993</v>
      </c>
      <c r="AB128" s="15">
        <f t="shared" si="5"/>
        <v>4600</v>
      </c>
    </row>
    <row r="129" spans="1:28" ht="28.8" x14ac:dyDescent="0.3">
      <c r="A129" s="1">
        <v>128</v>
      </c>
      <c r="B129" s="1">
        <v>1</v>
      </c>
      <c r="C129" s="6" t="s">
        <v>44</v>
      </c>
      <c r="D129" s="1" t="str">
        <f>INDEX('Name Conversion Table'!$B$2:$B$31,MATCH('Measurement and Pricing Data'!C129,'Name Conversion Table'!$A$2:$A$31,0))</f>
        <v>Coast Live Oak</v>
      </c>
      <c r="E129" s="1" t="s">
        <v>4</v>
      </c>
      <c r="F129" s="39">
        <v>14</v>
      </c>
      <c r="G129" s="10">
        <v>1</v>
      </c>
      <c r="H129" s="4">
        <v>25</v>
      </c>
      <c r="I129" s="4" t="s">
        <v>33</v>
      </c>
      <c r="J129" s="4" t="s">
        <v>92</v>
      </c>
      <c r="K129" s="4" t="s">
        <v>33</v>
      </c>
      <c r="L129" s="4" t="s">
        <v>32</v>
      </c>
      <c r="M129" s="4" t="s">
        <v>63</v>
      </c>
      <c r="N129" s="4" t="s">
        <v>66</v>
      </c>
      <c r="O129" s="1" t="s">
        <v>103</v>
      </c>
      <c r="P129" s="9">
        <v>0.65</v>
      </c>
      <c r="Q129" s="30" t="s">
        <v>60</v>
      </c>
      <c r="R129" s="9">
        <v>0.8</v>
      </c>
      <c r="S129" s="30" t="s">
        <v>65</v>
      </c>
      <c r="T129" s="1" t="s">
        <v>4</v>
      </c>
      <c r="U129" s="1" t="s">
        <v>33</v>
      </c>
      <c r="V129" s="1" t="str">
        <f t="shared" si="3"/>
        <v>Y</v>
      </c>
      <c r="W129" s="1" t="s">
        <v>28</v>
      </c>
      <c r="X129" s="8">
        <f>IF(W129="TFT",INDEX('Unit Cost Source Data'!$L$2:$L$87,MATCH('Measurement and Pricing Data'!C129,'Unit Cost Source Data'!$A$2:$A$87,0)),IF(W129="Volume",INDEX('Unit Cost Source Data'!$M$2:$M$87,MATCH('Measurement and Pricing Data'!C129,'Unit Cost Source Data'!$A$2:$A$87,0)),IF(W129="Height",INDEX('Unit Cost Source Data'!$N$2:$N$87,MATCH('Measurement and Pricing Data'!C129,'Unit Cost Source Data'!$A$2:$A$87,0)),"n/a")))</f>
        <v>62.700681380483083</v>
      </c>
      <c r="Y129" s="27">
        <f>IF(W129="TFT",(F129/G129)^2*PI()/4*G129*X129,IF(W129="Volume",PI()*4/3*(H129/2)^2*H129/2*X129,IF(W129="DRT",INDEX('Unit Cost Source Data'!$K$2:$K$87,MATCH('Measurement and Pricing Data'!C129,'Unit Cost Source Data'!$A$2:$A$87,0)),IF(W129="CCT",(1.08)^E129*INDEX('Unit Cost Source Data'!$K$2:$K$87,MATCH('Measurement and Pricing Data'!C129,'Unit Cost Source Data'!$A$2:$A$87,0))*2.5,IF(W129="Height",X129*H129)))))</f>
        <v>9652.0199999999986</v>
      </c>
      <c r="Z129" s="27">
        <f>IF(W129="CCT","n/a",INDEX('Unit Cost Source Data'!$K$2:$K$87,MATCH('Measurement and Pricing Data'!C129,'Unit Cost Source Data'!$A$2:$A$87,0))*1.5)</f>
        <v>295.46999999999997</v>
      </c>
      <c r="AA129" s="15">
        <f t="shared" si="4"/>
        <v>1447.8029999999999</v>
      </c>
      <c r="AB129" s="15">
        <f t="shared" si="5"/>
        <v>1400</v>
      </c>
    </row>
    <row r="130" spans="1:28" ht="28.8" x14ac:dyDescent="0.3">
      <c r="A130" s="1">
        <v>129</v>
      </c>
      <c r="B130" s="1">
        <v>1</v>
      </c>
      <c r="C130" s="6" t="s">
        <v>44</v>
      </c>
      <c r="D130" s="1" t="str">
        <f>INDEX('Name Conversion Table'!$B$2:$B$31,MATCH('Measurement and Pricing Data'!C130,'Name Conversion Table'!$A$2:$A$31,0))</f>
        <v>Coast Live Oak</v>
      </c>
      <c r="E130" s="1" t="s">
        <v>4</v>
      </c>
      <c r="F130" s="39">
        <v>20</v>
      </c>
      <c r="G130" s="10">
        <v>1</v>
      </c>
      <c r="H130" s="4">
        <v>30</v>
      </c>
      <c r="I130" s="4" t="s">
        <v>33</v>
      </c>
      <c r="J130" s="4" t="s">
        <v>92</v>
      </c>
      <c r="K130" s="4" t="s">
        <v>33</v>
      </c>
      <c r="L130" s="4" t="s">
        <v>32</v>
      </c>
      <c r="M130" s="4" t="s">
        <v>63</v>
      </c>
      <c r="N130" s="4" t="s">
        <v>66</v>
      </c>
      <c r="O130" s="1" t="s">
        <v>103</v>
      </c>
      <c r="P130" s="9">
        <v>0.8</v>
      </c>
      <c r="Q130" s="30" t="s">
        <v>60</v>
      </c>
      <c r="R130" s="9">
        <v>1</v>
      </c>
      <c r="S130" s="30" t="s">
        <v>4</v>
      </c>
      <c r="T130" s="1" t="s">
        <v>4</v>
      </c>
      <c r="U130" s="1" t="s">
        <v>33</v>
      </c>
      <c r="V130" s="1" t="str">
        <f t="shared" ref="V130:V193" si="6">IF(P130&gt;0,"Y","N")</f>
        <v>Y</v>
      </c>
      <c r="W130" s="1" t="s">
        <v>28</v>
      </c>
      <c r="X130" s="8">
        <f>IF(W130="TFT",INDEX('Unit Cost Source Data'!$L$2:$L$87,MATCH('Measurement and Pricing Data'!C130,'Unit Cost Source Data'!$A$2:$A$87,0)),IF(W130="Volume",INDEX('Unit Cost Source Data'!$M$2:$M$87,MATCH('Measurement and Pricing Data'!C130,'Unit Cost Source Data'!$A$2:$A$87,0)),IF(W130="Height",INDEX('Unit Cost Source Data'!$N$2:$N$87,MATCH('Measurement and Pricing Data'!C130,'Unit Cost Source Data'!$A$2:$A$87,0)),"n/a")))</f>
        <v>62.700681380483083</v>
      </c>
      <c r="Y130" s="27">
        <f>IF(W130="TFT",(F130/G130)^2*PI()/4*G130*X130,IF(W130="Volume",PI()*4/3*(H130/2)^2*H130/2*X130,IF(W130="DRT",INDEX('Unit Cost Source Data'!$K$2:$K$87,MATCH('Measurement and Pricing Data'!C130,'Unit Cost Source Data'!$A$2:$A$87,0)),IF(W130="CCT",(1.08)^E130*INDEX('Unit Cost Source Data'!$K$2:$K$87,MATCH('Measurement and Pricing Data'!C130,'Unit Cost Source Data'!$A$2:$A$87,0))*2.5,IF(W130="Height",X130*H130)))))</f>
        <v>19698</v>
      </c>
      <c r="Z130" s="27">
        <f>IF(W130="CCT","n/a",INDEX('Unit Cost Source Data'!$K$2:$K$87,MATCH('Measurement and Pricing Data'!C130,'Unit Cost Source Data'!$A$2:$A$87,0))*1.5)</f>
        <v>295.46999999999997</v>
      </c>
      <c r="AA130" s="15">
        <f t="shared" ref="AA130:AA193" si="7">B130*IF(W130="CCT",(Y130*R130)-(Y130*P130),IF(P130&gt;0,(Y130*R130+Z130)-(Y130*P130+Z130),Y130*R130+Z130))</f>
        <v>3939.6000000000004</v>
      </c>
      <c r="AB130" s="15">
        <f t="shared" ref="AB130:AB193" si="8">ROUND(AA130,2-(1+INT(LOG10(ABS(AA130)))))</f>
        <v>3900</v>
      </c>
    </row>
    <row r="131" spans="1:28" ht="28.8" x14ac:dyDescent="0.3">
      <c r="A131" s="1">
        <v>130</v>
      </c>
      <c r="B131" s="1">
        <v>1</v>
      </c>
      <c r="C131" s="6" t="s">
        <v>44</v>
      </c>
      <c r="D131" s="1" t="str">
        <f>INDEX('Name Conversion Table'!$B$2:$B$31,MATCH('Measurement and Pricing Data'!C131,'Name Conversion Table'!$A$2:$A$31,0))</f>
        <v>Coast Live Oak</v>
      </c>
      <c r="E131" s="1" t="s">
        <v>4</v>
      </c>
      <c r="F131" s="39">
        <v>13</v>
      </c>
      <c r="G131" s="10">
        <v>1</v>
      </c>
      <c r="H131" s="4">
        <v>25</v>
      </c>
      <c r="I131" s="4" t="s">
        <v>33</v>
      </c>
      <c r="J131" s="4" t="s">
        <v>92</v>
      </c>
      <c r="K131" s="4" t="s">
        <v>33</v>
      </c>
      <c r="L131" s="4" t="s">
        <v>32</v>
      </c>
      <c r="M131" s="4" t="s">
        <v>14</v>
      </c>
      <c r="N131" s="4" t="s">
        <v>66</v>
      </c>
      <c r="O131" s="1" t="s">
        <v>103</v>
      </c>
      <c r="P131" s="9">
        <v>0</v>
      </c>
      <c r="Q131" s="30" t="s">
        <v>55</v>
      </c>
      <c r="R131" s="9">
        <v>0.5</v>
      </c>
      <c r="S131" s="30" t="s">
        <v>146</v>
      </c>
      <c r="T131" s="1" t="s">
        <v>4</v>
      </c>
      <c r="U131" s="1" t="s">
        <v>33</v>
      </c>
      <c r="V131" s="1" t="str">
        <f t="shared" si="6"/>
        <v>N</v>
      </c>
      <c r="W131" s="1" t="s">
        <v>28</v>
      </c>
      <c r="X131" s="8">
        <f>IF(W131="TFT",INDEX('Unit Cost Source Data'!$L$2:$L$87,MATCH('Measurement and Pricing Data'!C131,'Unit Cost Source Data'!$A$2:$A$87,0)),IF(W131="Volume",INDEX('Unit Cost Source Data'!$M$2:$M$87,MATCH('Measurement and Pricing Data'!C131,'Unit Cost Source Data'!$A$2:$A$87,0)),IF(W131="Height",INDEX('Unit Cost Source Data'!$N$2:$N$87,MATCH('Measurement and Pricing Data'!C131,'Unit Cost Source Data'!$A$2:$A$87,0)),"n/a")))</f>
        <v>62.700681380483083</v>
      </c>
      <c r="Y131" s="27">
        <f>IF(W131="TFT",(F131/G131)^2*PI()/4*G131*X131,IF(W131="Volume",PI()*4/3*(H131/2)^2*H131/2*X131,IF(W131="DRT",INDEX('Unit Cost Source Data'!$K$2:$K$87,MATCH('Measurement and Pricing Data'!C131,'Unit Cost Source Data'!$A$2:$A$87,0)),IF(W131="CCT",(1.08)^E131*INDEX('Unit Cost Source Data'!$K$2:$K$87,MATCH('Measurement and Pricing Data'!C131,'Unit Cost Source Data'!$A$2:$A$87,0))*2.5,IF(W131="Height",X131*H131)))))</f>
        <v>8322.4049999999988</v>
      </c>
      <c r="Z131" s="27">
        <f>IF(W131="CCT","n/a",INDEX('Unit Cost Source Data'!$K$2:$K$87,MATCH('Measurement and Pricing Data'!C131,'Unit Cost Source Data'!$A$2:$A$87,0))*1.5)</f>
        <v>295.46999999999997</v>
      </c>
      <c r="AA131" s="15">
        <f t="shared" si="7"/>
        <v>4456.6724999999997</v>
      </c>
      <c r="AB131" s="15">
        <f t="shared" si="8"/>
        <v>4500</v>
      </c>
    </row>
    <row r="132" spans="1:28" ht="28.8" x14ac:dyDescent="0.3">
      <c r="A132" s="1">
        <v>131</v>
      </c>
      <c r="B132" s="1">
        <v>1</v>
      </c>
      <c r="C132" s="6" t="s">
        <v>44</v>
      </c>
      <c r="D132" s="1" t="str">
        <f>INDEX('Name Conversion Table'!$B$2:$B$31,MATCH('Measurement and Pricing Data'!C132,'Name Conversion Table'!$A$2:$A$31,0))</f>
        <v>Coast Live Oak</v>
      </c>
      <c r="E132" s="1" t="s">
        <v>4</v>
      </c>
      <c r="F132" s="39">
        <v>16</v>
      </c>
      <c r="G132" s="10">
        <v>1</v>
      </c>
      <c r="H132" s="4">
        <v>40</v>
      </c>
      <c r="I132" s="4" t="s">
        <v>33</v>
      </c>
      <c r="J132" s="4" t="s">
        <v>92</v>
      </c>
      <c r="K132" s="4" t="s">
        <v>33</v>
      </c>
      <c r="L132" s="4" t="s">
        <v>32</v>
      </c>
      <c r="M132" s="4" t="s">
        <v>63</v>
      </c>
      <c r="N132" s="4" t="s">
        <v>66</v>
      </c>
      <c r="O132" s="1" t="s">
        <v>103</v>
      </c>
      <c r="P132" s="9">
        <v>0.6</v>
      </c>
      <c r="Q132" s="30" t="s">
        <v>60</v>
      </c>
      <c r="R132" s="9">
        <v>0.7</v>
      </c>
      <c r="S132" s="30" t="s">
        <v>147</v>
      </c>
      <c r="T132" s="1" t="s">
        <v>4</v>
      </c>
      <c r="U132" s="1" t="s">
        <v>33</v>
      </c>
      <c r="V132" s="1" t="str">
        <f t="shared" si="6"/>
        <v>Y</v>
      </c>
      <c r="W132" s="1" t="s">
        <v>28</v>
      </c>
      <c r="X132" s="8">
        <f>IF(W132="TFT",INDEX('Unit Cost Source Data'!$L$2:$L$87,MATCH('Measurement and Pricing Data'!C132,'Unit Cost Source Data'!$A$2:$A$87,0)),IF(W132="Volume",INDEX('Unit Cost Source Data'!$M$2:$M$87,MATCH('Measurement and Pricing Data'!C132,'Unit Cost Source Data'!$A$2:$A$87,0)),IF(W132="Height",INDEX('Unit Cost Source Data'!$N$2:$N$87,MATCH('Measurement and Pricing Data'!C132,'Unit Cost Source Data'!$A$2:$A$87,0)),"n/a")))</f>
        <v>62.700681380483083</v>
      </c>
      <c r="Y132" s="27">
        <f>IF(W132="TFT",(F132/G132)^2*PI()/4*G132*X132,IF(W132="Volume",PI()*4/3*(H132/2)^2*H132/2*X132,IF(W132="DRT",INDEX('Unit Cost Source Data'!$K$2:$K$87,MATCH('Measurement and Pricing Data'!C132,'Unit Cost Source Data'!$A$2:$A$87,0)),IF(W132="CCT",(1.08)^E132*INDEX('Unit Cost Source Data'!$K$2:$K$87,MATCH('Measurement and Pricing Data'!C132,'Unit Cost Source Data'!$A$2:$A$87,0))*2.5,IF(W132="Height",X132*H132)))))</f>
        <v>12606.72</v>
      </c>
      <c r="Z132" s="27">
        <f>IF(W132="CCT","n/a",INDEX('Unit Cost Source Data'!$K$2:$K$87,MATCH('Measurement and Pricing Data'!C132,'Unit Cost Source Data'!$A$2:$A$87,0))*1.5)</f>
        <v>295.46999999999997</v>
      </c>
      <c r="AA132" s="15">
        <f t="shared" si="7"/>
        <v>1260.6719999999996</v>
      </c>
      <c r="AB132" s="15">
        <f t="shared" si="8"/>
        <v>1300</v>
      </c>
    </row>
    <row r="133" spans="1:28" ht="28.8" x14ac:dyDescent="0.3">
      <c r="A133" s="1">
        <v>132</v>
      </c>
      <c r="B133" s="1">
        <v>3</v>
      </c>
      <c r="C133" s="6" t="s">
        <v>44</v>
      </c>
      <c r="D133" s="1" t="str">
        <f>INDEX('Name Conversion Table'!$B$2:$B$31,MATCH('Measurement and Pricing Data'!C133,'Name Conversion Table'!$A$2:$A$31,0))</f>
        <v>Coast Live Oak</v>
      </c>
      <c r="E133" s="1" t="s">
        <v>4</v>
      </c>
      <c r="F133" s="39">
        <v>8</v>
      </c>
      <c r="G133" s="10">
        <v>1</v>
      </c>
      <c r="H133" s="4">
        <v>30</v>
      </c>
      <c r="I133" s="4" t="s">
        <v>33</v>
      </c>
      <c r="J133" s="4" t="s">
        <v>92</v>
      </c>
      <c r="K133" s="4" t="s">
        <v>33</v>
      </c>
      <c r="L133" s="4" t="s">
        <v>32</v>
      </c>
      <c r="M133" s="4" t="s">
        <v>95</v>
      </c>
      <c r="N133" s="4" t="s">
        <v>66</v>
      </c>
      <c r="O133" s="1" t="s">
        <v>103</v>
      </c>
      <c r="P133" s="9">
        <v>0.6</v>
      </c>
      <c r="Q133" s="30" t="s">
        <v>108</v>
      </c>
      <c r="R133" s="9">
        <v>0.8</v>
      </c>
      <c r="S133" s="30" t="s">
        <v>65</v>
      </c>
      <c r="T133" s="1" t="s">
        <v>4</v>
      </c>
      <c r="U133" s="1" t="s">
        <v>33</v>
      </c>
      <c r="V133" s="1" t="str">
        <f t="shared" si="6"/>
        <v>Y</v>
      </c>
      <c r="W133" s="1" t="s">
        <v>28</v>
      </c>
      <c r="X133" s="8">
        <f>IF(W133="TFT",INDEX('Unit Cost Source Data'!$L$2:$L$87,MATCH('Measurement and Pricing Data'!C133,'Unit Cost Source Data'!$A$2:$A$87,0)),IF(W133="Volume",INDEX('Unit Cost Source Data'!$M$2:$M$87,MATCH('Measurement and Pricing Data'!C133,'Unit Cost Source Data'!$A$2:$A$87,0)),IF(W133="Height",INDEX('Unit Cost Source Data'!$N$2:$N$87,MATCH('Measurement and Pricing Data'!C133,'Unit Cost Source Data'!$A$2:$A$87,0)),"n/a")))</f>
        <v>62.700681380483083</v>
      </c>
      <c r="Y133" s="27">
        <f>IF(W133="TFT",(F133/G133)^2*PI()/4*G133*X133,IF(W133="Volume",PI()*4/3*(H133/2)^2*H133/2*X133,IF(W133="DRT",INDEX('Unit Cost Source Data'!$K$2:$K$87,MATCH('Measurement and Pricing Data'!C133,'Unit Cost Source Data'!$A$2:$A$87,0)),IF(W133="CCT",(1.08)^E133*INDEX('Unit Cost Source Data'!$K$2:$K$87,MATCH('Measurement and Pricing Data'!C133,'Unit Cost Source Data'!$A$2:$A$87,0))*2.5,IF(W133="Height",X133*H133)))))</f>
        <v>3151.68</v>
      </c>
      <c r="Z133" s="27">
        <f>IF(W133="CCT","n/a",INDEX('Unit Cost Source Data'!$K$2:$K$87,MATCH('Measurement and Pricing Data'!C133,'Unit Cost Source Data'!$A$2:$A$87,0))*1.5)</f>
        <v>295.46999999999997</v>
      </c>
      <c r="AA133" s="15">
        <f t="shared" si="7"/>
        <v>1891.0080000000007</v>
      </c>
      <c r="AB133" s="15">
        <f t="shared" si="8"/>
        <v>1900</v>
      </c>
    </row>
    <row r="134" spans="1:28" ht="28.8" x14ac:dyDescent="0.3">
      <c r="A134" s="1">
        <v>133</v>
      </c>
      <c r="B134" s="1">
        <v>1</v>
      </c>
      <c r="C134" s="6" t="s">
        <v>44</v>
      </c>
      <c r="D134" s="1" t="str">
        <f>INDEX('Name Conversion Table'!$B$2:$B$31,MATCH('Measurement and Pricing Data'!C134,'Name Conversion Table'!$A$2:$A$31,0))</f>
        <v>Coast Live Oak</v>
      </c>
      <c r="E134" s="1" t="s">
        <v>4</v>
      </c>
      <c r="F134" s="39">
        <v>14</v>
      </c>
      <c r="G134" s="10">
        <v>1</v>
      </c>
      <c r="H134" s="4">
        <v>40</v>
      </c>
      <c r="I134" s="4" t="s">
        <v>33</v>
      </c>
      <c r="J134" s="4" t="s">
        <v>92</v>
      </c>
      <c r="K134" s="4" t="s">
        <v>33</v>
      </c>
      <c r="L134" s="4" t="s">
        <v>32</v>
      </c>
      <c r="M134" s="4" t="s">
        <v>95</v>
      </c>
      <c r="N134" s="4" t="s">
        <v>66</v>
      </c>
      <c r="O134" s="1" t="s">
        <v>103</v>
      </c>
      <c r="P134" s="9">
        <v>0.7</v>
      </c>
      <c r="Q134" s="30" t="s">
        <v>108</v>
      </c>
      <c r="R134" s="9">
        <v>1</v>
      </c>
      <c r="S134" s="30" t="s">
        <v>4</v>
      </c>
      <c r="T134" s="1" t="s">
        <v>4</v>
      </c>
      <c r="U134" s="1" t="s">
        <v>33</v>
      </c>
      <c r="V134" s="1" t="str">
        <f t="shared" si="6"/>
        <v>Y</v>
      </c>
      <c r="W134" s="1" t="s">
        <v>28</v>
      </c>
      <c r="X134" s="8">
        <f>IF(W134="TFT",INDEX('Unit Cost Source Data'!$L$2:$L$87,MATCH('Measurement and Pricing Data'!C134,'Unit Cost Source Data'!$A$2:$A$87,0)),IF(W134="Volume",INDEX('Unit Cost Source Data'!$M$2:$M$87,MATCH('Measurement and Pricing Data'!C134,'Unit Cost Source Data'!$A$2:$A$87,0)),IF(W134="Height",INDEX('Unit Cost Source Data'!$N$2:$N$87,MATCH('Measurement and Pricing Data'!C134,'Unit Cost Source Data'!$A$2:$A$87,0)),"n/a")))</f>
        <v>62.700681380483083</v>
      </c>
      <c r="Y134" s="27">
        <f>IF(W134="TFT",(F134/G134)^2*PI()/4*G134*X134,IF(W134="Volume",PI()*4/3*(H134/2)^2*H134/2*X134,IF(W134="DRT",INDEX('Unit Cost Source Data'!$K$2:$K$87,MATCH('Measurement and Pricing Data'!C134,'Unit Cost Source Data'!$A$2:$A$87,0)),IF(W134="CCT",(1.08)^E134*INDEX('Unit Cost Source Data'!$K$2:$K$87,MATCH('Measurement and Pricing Data'!C134,'Unit Cost Source Data'!$A$2:$A$87,0))*2.5,IF(W134="Height",X134*H134)))))</f>
        <v>9652.0199999999986</v>
      </c>
      <c r="Z134" s="27">
        <f>IF(W134="CCT","n/a",INDEX('Unit Cost Source Data'!$K$2:$K$87,MATCH('Measurement and Pricing Data'!C134,'Unit Cost Source Data'!$A$2:$A$87,0))*1.5)</f>
        <v>295.46999999999997</v>
      </c>
      <c r="AA134" s="15">
        <f t="shared" si="7"/>
        <v>2895.6059999999989</v>
      </c>
      <c r="AB134" s="15">
        <f t="shared" si="8"/>
        <v>2900</v>
      </c>
    </row>
    <row r="135" spans="1:28" ht="28.8" x14ac:dyDescent="0.3">
      <c r="A135" s="1">
        <v>134</v>
      </c>
      <c r="B135" s="1">
        <v>1</v>
      </c>
      <c r="C135" s="6" t="s">
        <v>44</v>
      </c>
      <c r="D135" s="1" t="str">
        <f>INDEX('Name Conversion Table'!$B$2:$B$31,MATCH('Measurement and Pricing Data'!C135,'Name Conversion Table'!$A$2:$A$31,0))</f>
        <v>Coast Live Oak</v>
      </c>
      <c r="E135" s="1" t="s">
        <v>4</v>
      </c>
      <c r="F135" s="39">
        <v>7</v>
      </c>
      <c r="G135" s="10">
        <v>1</v>
      </c>
      <c r="H135" s="4">
        <v>25</v>
      </c>
      <c r="I135" s="4" t="s">
        <v>33</v>
      </c>
      <c r="J135" s="4" t="s">
        <v>92</v>
      </c>
      <c r="K135" s="4" t="s">
        <v>33</v>
      </c>
      <c r="L135" s="4" t="s">
        <v>32</v>
      </c>
      <c r="M135" s="4" t="s">
        <v>96</v>
      </c>
      <c r="N135" s="4" t="s">
        <v>66</v>
      </c>
      <c r="O135" s="1" t="s">
        <v>103</v>
      </c>
      <c r="P135" s="9">
        <v>0.2</v>
      </c>
      <c r="Q135" s="30" t="s">
        <v>116</v>
      </c>
      <c r="R135" s="9">
        <v>0.8</v>
      </c>
      <c r="S135" s="30" t="s">
        <v>65</v>
      </c>
      <c r="T135" s="1" t="s">
        <v>4</v>
      </c>
      <c r="U135" s="1" t="s">
        <v>33</v>
      </c>
      <c r="V135" s="1" t="str">
        <f t="shared" si="6"/>
        <v>Y</v>
      </c>
      <c r="W135" s="1" t="s">
        <v>28</v>
      </c>
      <c r="X135" s="8">
        <f>IF(W135="TFT",INDEX('Unit Cost Source Data'!$L$2:$L$87,MATCH('Measurement and Pricing Data'!C135,'Unit Cost Source Data'!$A$2:$A$87,0)),IF(W135="Volume",INDEX('Unit Cost Source Data'!$M$2:$M$87,MATCH('Measurement and Pricing Data'!C135,'Unit Cost Source Data'!$A$2:$A$87,0)),IF(W135="Height",INDEX('Unit Cost Source Data'!$N$2:$N$87,MATCH('Measurement and Pricing Data'!C135,'Unit Cost Source Data'!$A$2:$A$87,0)),"n/a")))</f>
        <v>62.700681380483083</v>
      </c>
      <c r="Y135" s="27">
        <f>IF(W135="TFT",(F135/G135)^2*PI()/4*G135*X135,IF(W135="Volume",PI()*4/3*(H135/2)^2*H135/2*X135,IF(W135="DRT",INDEX('Unit Cost Source Data'!$K$2:$K$87,MATCH('Measurement and Pricing Data'!C135,'Unit Cost Source Data'!$A$2:$A$87,0)),IF(W135="CCT",(1.08)^E135*INDEX('Unit Cost Source Data'!$K$2:$K$87,MATCH('Measurement and Pricing Data'!C135,'Unit Cost Source Data'!$A$2:$A$87,0))*2.5,IF(W135="Height",X135*H135)))))</f>
        <v>2413.0049999999997</v>
      </c>
      <c r="Z135" s="27">
        <f>IF(W135="CCT","n/a",INDEX('Unit Cost Source Data'!$K$2:$K$87,MATCH('Measurement and Pricing Data'!C135,'Unit Cost Source Data'!$A$2:$A$87,0))*1.5)</f>
        <v>295.46999999999997</v>
      </c>
      <c r="AA135" s="15">
        <f t="shared" si="7"/>
        <v>1447.8029999999999</v>
      </c>
      <c r="AB135" s="15">
        <f t="shared" si="8"/>
        <v>1400</v>
      </c>
    </row>
    <row r="136" spans="1:28" ht="28.8" x14ac:dyDescent="0.3">
      <c r="A136" s="1">
        <v>135</v>
      </c>
      <c r="B136" s="1">
        <v>1</v>
      </c>
      <c r="C136" s="6" t="s">
        <v>44</v>
      </c>
      <c r="D136" s="1" t="str">
        <f>INDEX('Name Conversion Table'!$B$2:$B$31,MATCH('Measurement and Pricing Data'!C136,'Name Conversion Table'!$A$2:$A$31,0))</f>
        <v>Coast Live Oak</v>
      </c>
      <c r="E136" s="1" t="s">
        <v>4</v>
      </c>
      <c r="F136" s="39">
        <v>13</v>
      </c>
      <c r="G136" s="10">
        <v>1</v>
      </c>
      <c r="H136" s="4">
        <v>25</v>
      </c>
      <c r="I136" s="4" t="s">
        <v>33</v>
      </c>
      <c r="J136" s="4" t="s">
        <v>92</v>
      </c>
      <c r="K136" s="4" t="s">
        <v>33</v>
      </c>
      <c r="L136" s="4" t="s">
        <v>32</v>
      </c>
      <c r="M136" s="4" t="s">
        <v>63</v>
      </c>
      <c r="N136" s="4" t="s">
        <v>66</v>
      </c>
      <c r="O136" s="1" t="s">
        <v>103</v>
      </c>
      <c r="P136" s="9">
        <v>0.7</v>
      </c>
      <c r="Q136" s="30" t="s">
        <v>60</v>
      </c>
      <c r="R136" s="9">
        <v>1</v>
      </c>
      <c r="S136" s="30" t="s">
        <v>4</v>
      </c>
      <c r="T136" s="1" t="s">
        <v>4</v>
      </c>
      <c r="U136" s="1" t="s">
        <v>33</v>
      </c>
      <c r="V136" s="1" t="str">
        <f t="shared" si="6"/>
        <v>Y</v>
      </c>
      <c r="W136" s="1" t="s">
        <v>28</v>
      </c>
      <c r="X136" s="8">
        <f>IF(W136="TFT",INDEX('Unit Cost Source Data'!$L$2:$L$87,MATCH('Measurement and Pricing Data'!C136,'Unit Cost Source Data'!$A$2:$A$87,0)),IF(W136="Volume",INDEX('Unit Cost Source Data'!$M$2:$M$87,MATCH('Measurement and Pricing Data'!C136,'Unit Cost Source Data'!$A$2:$A$87,0)),IF(W136="Height",INDEX('Unit Cost Source Data'!$N$2:$N$87,MATCH('Measurement and Pricing Data'!C136,'Unit Cost Source Data'!$A$2:$A$87,0)),"n/a")))</f>
        <v>62.700681380483083</v>
      </c>
      <c r="Y136" s="27">
        <f>IF(W136="TFT",(F136/G136)^2*PI()/4*G136*X136,IF(W136="Volume",PI()*4/3*(H136/2)^2*H136/2*X136,IF(W136="DRT",INDEX('Unit Cost Source Data'!$K$2:$K$87,MATCH('Measurement and Pricing Data'!C136,'Unit Cost Source Data'!$A$2:$A$87,0)),IF(W136="CCT",(1.08)^E136*INDEX('Unit Cost Source Data'!$K$2:$K$87,MATCH('Measurement and Pricing Data'!C136,'Unit Cost Source Data'!$A$2:$A$87,0))*2.5,IF(W136="Height",X136*H136)))))</f>
        <v>8322.4049999999988</v>
      </c>
      <c r="Z136" s="27">
        <f>IF(W136="CCT","n/a",INDEX('Unit Cost Source Data'!$K$2:$K$87,MATCH('Measurement and Pricing Data'!C136,'Unit Cost Source Data'!$A$2:$A$87,0))*1.5)</f>
        <v>295.46999999999997</v>
      </c>
      <c r="AA136" s="15">
        <f t="shared" si="7"/>
        <v>2496.7214999999987</v>
      </c>
      <c r="AB136" s="15">
        <f t="shared" si="8"/>
        <v>2500</v>
      </c>
    </row>
    <row r="137" spans="1:28" ht="28.8" x14ac:dyDescent="0.3">
      <c r="A137" s="1">
        <v>136</v>
      </c>
      <c r="B137" s="1">
        <v>1</v>
      </c>
      <c r="C137" s="6" t="s">
        <v>44</v>
      </c>
      <c r="D137" s="1" t="str">
        <f>INDEX('Name Conversion Table'!$B$2:$B$31,MATCH('Measurement and Pricing Data'!C137,'Name Conversion Table'!$A$2:$A$31,0))</f>
        <v>Coast Live Oak</v>
      </c>
      <c r="E137" s="1" t="s">
        <v>4</v>
      </c>
      <c r="F137" s="39">
        <v>13</v>
      </c>
      <c r="G137" s="10">
        <v>1</v>
      </c>
      <c r="H137" s="4">
        <v>30</v>
      </c>
      <c r="I137" s="4" t="s">
        <v>33</v>
      </c>
      <c r="J137" s="4" t="s">
        <v>92</v>
      </c>
      <c r="K137" s="4" t="s">
        <v>33</v>
      </c>
      <c r="L137" s="4" t="s">
        <v>32</v>
      </c>
      <c r="M137" s="4" t="s">
        <v>14</v>
      </c>
      <c r="N137" s="4" t="s">
        <v>66</v>
      </c>
      <c r="O137" s="1" t="s">
        <v>103</v>
      </c>
      <c r="P137" s="9">
        <v>0</v>
      </c>
      <c r="Q137" s="30" t="s">
        <v>55</v>
      </c>
      <c r="R137" s="9">
        <v>1</v>
      </c>
      <c r="S137" s="30" t="s">
        <v>4</v>
      </c>
      <c r="T137" s="1" t="s">
        <v>4</v>
      </c>
      <c r="U137" s="1" t="s">
        <v>33</v>
      </c>
      <c r="V137" s="1" t="str">
        <f t="shared" si="6"/>
        <v>N</v>
      </c>
      <c r="W137" s="1" t="s">
        <v>28</v>
      </c>
      <c r="X137" s="8">
        <f>IF(W137="TFT",INDEX('Unit Cost Source Data'!$L$2:$L$87,MATCH('Measurement and Pricing Data'!C137,'Unit Cost Source Data'!$A$2:$A$87,0)),IF(W137="Volume",INDEX('Unit Cost Source Data'!$M$2:$M$87,MATCH('Measurement and Pricing Data'!C137,'Unit Cost Source Data'!$A$2:$A$87,0)),IF(W137="Height",INDEX('Unit Cost Source Data'!$N$2:$N$87,MATCH('Measurement and Pricing Data'!C137,'Unit Cost Source Data'!$A$2:$A$87,0)),"n/a")))</f>
        <v>62.700681380483083</v>
      </c>
      <c r="Y137" s="27">
        <f>IF(W137="TFT",(F137/G137)^2*PI()/4*G137*X137,IF(W137="Volume",PI()*4/3*(H137/2)^2*H137/2*X137,IF(W137="DRT",INDEX('Unit Cost Source Data'!$K$2:$K$87,MATCH('Measurement and Pricing Data'!C137,'Unit Cost Source Data'!$A$2:$A$87,0)),IF(W137="CCT",(1.08)^E137*INDEX('Unit Cost Source Data'!$K$2:$K$87,MATCH('Measurement and Pricing Data'!C137,'Unit Cost Source Data'!$A$2:$A$87,0))*2.5,IF(W137="Height",X137*H137)))))</f>
        <v>8322.4049999999988</v>
      </c>
      <c r="Z137" s="27">
        <f>IF(W137="CCT","n/a",INDEX('Unit Cost Source Data'!$K$2:$K$87,MATCH('Measurement and Pricing Data'!C137,'Unit Cost Source Data'!$A$2:$A$87,0))*1.5)</f>
        <v>295.46999999999997</v>
      </c>
      <c r="AA137" s="15">
        <f t="shared" si="7"/>
        <v>8617.8749999999982</v>
      </c>
      <c r="AB137" s="15">
        <f t="shared" si="8"/>
        <v>8600</v>
      </c>
    </row>
    <row r="138" spans="1:28" ht="28.8" x14ac:dyDescent="0.3">
      <c r="A138" s="1">
        <v>137</v>
      </c>
      <c r="B138" s="1">
        <v>1</v>
      </c>
      <c r="C138" s="6" t="s">
        <v>44</v>
      </c>
      <c r="D138" s="1" t="str">
        <f>INDEX('Name Conversion Table'!$B$2:$B$31,MATCH('Measurement and Pricing Data'!C138,'Name Conversion Table'!$A$2:$A$31,0))</f>
        <v>Coast Live Oak</v>
      </c>
      <c r="E138" s="1" t="s">
        <v>4</v>
      </c>
      <c r="F138" s="39">
        <v>10</v>
      </c>
      <c r="G138" s="10">
        <v>1</v>
      </c>
      <c r="H138" s="4">
        <v>30</v>
      </c>
      <c r="I138" s="4" t="s">
        <v>33</v>
      </c>
      <c r="J138" s="4" t="s">
        <v>92</v>
      </c>
      <c r="K138" s="4" t="s">
        <v>33</v>
      </c>
      <c r="L138" s="4" t="s">
        <v>32</v>
      </c>
      <c r="M138" s="4" t="s">
        <v>14</v>
      </c>
      <c r="N138" s="4" t="s">
        <v>66</v>
      </c>
      <c r="O138" s="1" t="s">
        <v>103</v>
      </c>
      <c r="P138" s="9">
        <v>0</v>
      </c>
      <c r="Q138" s="30" t="s">
        <v>117</v>
      </c>
      <c r="R138" s="9">
        <v>1</v>
      </c>
      <c r="S138" s="30" t="s">
        <v>4</v>
      </c>
      <c r="T138" s="1" t="s">
        <v>4</v>
      </c>
      <c r="U138" s="1" t="s">
        <v>33</v>
      </c>
      <c r="V138" s="1" t="str">
        <f t="shared" si="6"/>
        <v>N</v>
      </c>
      <c r="W138" s="1" t="s">
        <v>28</v>
      </c>
      <c r="X138" s="8">
        <f>IF(W138="TFT",INDEX('Unit Cost Source Data'!$L$2:$L$87,MATCH('Measurement and Pricing Data'!C138,'Unit Cost Source Data'!$A$2:$A$87,0)),IF(W138="Volume",INDEX('Unit Cost Source Data'!$M$2:$M$87,MATCH('Measurement and Pricing Data'!C138,'Unit Cost Source Data'!$A$2:$A$87,0)),IF(W138="Height",INDEX('Unit Cost Source Data'!$N$2:$N$87,MATCH('Measurement and Pricing Data'!C138,'Unit Cost Source Data'!$A$2:$A$87,0)),"n/a")))</f>
        <v>62.700681380483083</v>
      </c>
      <c r="Y138" s="27">
        <f>IF(W138="TFT",(F138/G138)^2*PI()/4*G138*X138,IF(W138="Volume",PI()*4/3*(H138/2)^2*H138/2*X138,IF(W138="DRT",INDEX('Unit Cost Source Data'!$K$2:$K$87,MATCH('Measurement and Pricing Data'!C138,'Unit Cost Source Data'!$A$2:$A$87,0)),IF(W138="CCT",(1.08)^E138*INDEX('Unit Cost Source Data'!$K$2:$K$87,MATCH('Measurement and Pricing Data'!C138,'Unit Cost Source Data'!$A$2:$A$87,0))*2.5,IF(W138="Height",X138*H138)))))</f>
        <v>4924.5</v>
      </c>
      <c r="Z138" s="27">
        <f>IF(W138="CCT","n/a",INDEX('Unit Cost Source Data'!$K$2:$K$87,MATCH('Measurement and Pricing Data'!C138,'Unit Cost Source Data'!$A$2:$A$87,0))*1.5)</f>
        <v>295.46999999999997</v>
      </c>
      <c r="AA138" s="15">
        <f t="shared" si="7"/>
        <v>5219.97</v>
      </c>
      <c r="AB138" s="15">
        <f t="shared" si="8"/>
        <v>5200</v>
      </c>
    </row>
    <row r="139" spans="1:28" ht="43.2" x14ac:dyDescent="0.3">
      <c r="A139" s="1">
        <v>138</v>
      </c>
      <c r="B139" s="1">
        <v>1</v>
      </c>
      <c r="C139" s="6" t="s">
        <v>44</v>
      </c>
      <c r="D139" s="1" t="str">
        <f>INDEX('Name Conversion Table'!$B$2:$B$31,MATCH('Measurement and Pricing Data'!C139,'Name Conversion Table'!$A$2:$A$31,0))</f>
        <v>Coast Live Oak</v>
      </c>
      <c r="E139" s="1" t="s">
        <v>4</v>
      </c>
      <c r="F139" s="39">
        <v>4</v>
      </c>
      <c r="G139" s="10">
        <v>1</v>
      </c>
      <c r="H139" s="4">
        <v>25</v>
      </c>
      <c r="I139" s="4" t="s">
        <v>33</v>
      </c>
      <c r="J139" s="4" t="s">
        <v>92</v>
      </c>
      <c r="K139" s="4" t="s">
        <v>33</v>
      </c>
      <c r="L139" s="4" t="s">
        <v>32</v>
      </c>
      <c r="M139" s="4" t="s">
        <v>63</v>
      </c>
      <c r="N139" s="4" t="s">
        <v>66</v>
      </c>
      <c r="O139" s="1" t="s">
        <v>103</v>
      </c>
      <c r="P139" s="9">
        <v>0.4</v>
      </c>
      <c r="Q139" s="30" t="s">
        <v>60</v>
      </c>
      <c r="R139" s="9">
        <v>0.6</v>
      </c>
      <c r="S139" s="30" t="s">
        <v>136</v>
      </c>
      <c r="T139" s="1" t="s">
        <v>4</v>
      </c>
      <c r="U139" s="1" t="s">
        <v>33</v>
      </c>
      <c r="V139" s="1" t="str">
        <f t="shared" si="6"/>
        <v>Y</v>
      </c>
      <c r="W139" s="1" t="s">
        <v>28</v>
      </c>
      <c r="X139" s="8">
        <f>IF(W139="TFT",INDEX('Unit Cost Source Data'!$L$2:$L$87,MATCH('Measurement and Pricing Data'!C139,'Unit Cost Source Data'!$A$2:$A$87,0)),IF(W139="Volume",INDEX('Unit Cost Source Data'!$M$2:$M$87,MATCH('Measurement and Pricing Data'!C139,'Unit Cost Source Data'!$A$2:$A$87,0)),IF(W139="Height",INDEX('Unit Cost Source Data'!$N$2:$N$87,MATCH('Measurement and Pricing Data'!C139,'Unit Cost Source Data'!$A$2:$A$87,0)),"n/a")))</f>
        <v>62.700681380483083</v>
      </c>
      <c r="Y139" s="27">
        <f>IF(W139="TFT",(F139/G139)^2*PI()/4*G139*X139,IF(W139="Volume",PI()*4/3*(H139/2)^2*H139/2*X139,IF(W139="DRT",INDEX('Unit Cost Source Data'!$K$2:$K$87,MATCH('Measurement and Pricing Data'!C139,'Unit Cost Source Data'!$A$2:$A$87,0)),IF(W139="CCT",(1.08)^E139*INDEX('Unit Cost Source Data'!$K$2:$K$87,MATCH('Measurement and Pricing Data'!C139,'Unit Cost Source Data'!$A$2:$A$87,0))*2.5,IF(W139="Height",X139*H139)))))</f>
        <v>787.92</v>
      </c>
      <c r="Z139" s="27">
        <f>IF(W139="CCT","n/a",INDEX('Unit Cost Source Data'!$K$2:$K$87,MATCH('Measurement and Pricing Data'!C139,'Unit Cost Source Data'!$A$2:$A$87,0))*1.5)</f>
        <v>295.46999999999997</v>
      </c>
      <c r="AA139" s="15">
        <f t="shared" si="7"/>
        <v>157.58400000000006</v>
      </c>
      <c r="AB139" s="15">
        <f t="shared" si="8"/>
        <v>160</v>
      </c>
    </row>
    <row r="140" spans="1:28" ht="28.8" x14ac:dyDescent="0.3">
      <c r="A140" s="1">
        <v>139</v>
      </c>
      <c r="B140" s="1">
        <v>1</v>
      </c>
      <c r="C140" s="6" t="s">
        <v>44</v>
      </c>
      <c r="D140" s="1" t="str">
        <f>INDEX('Name Conversion Table'!$B$2:$B$31,MATCH('Measurement and Pricing Data'!C140,'Name Conversion Table'!$A$2:$A$31,0))</f>
        <v>Coast Live Oak</v>
      </c>
      <c r="E140" s="1" t="s">
        <v>4</v>
      </c>
      <c r="F140" s="39">
        <v>31</v>
      </c>
      <c r="G140" s="10">
        <v>3</v>
      </c>
      <c r="H140" s="4">
        <v>40</v>
      </c>
      <c r="I140" s="4" t="s">
        <v>33</v>
      </c>
      <c r="J140" s="4" t="s">
        <v>92</v>
      </c>
      <c r="K140" s="4" t="s">
        <v>33</v>
      </c>
      <c r="L140" s="4" t="s">
        <v>32</v>
      </c>
      <c r="M140" s="4" t="s">
        <v>63</v>
      </c>
      <c r="N140" s="4" t="s">
        <v>66</v>
      </c>
      <c r="O140" s="1" t="s">
        <v>103</v>
      </c>
      <c r="P140" s="9">
        <v>0.8</v>
      </c>
      <c r="Q140" s="30" t="s">
        <v>60</v>
      </c>
      <c r="R140" s="9">
        <v>1</v>
      </c>
      <c r="S140" s="30" t="s">
        <v>4</v>
      </c>
      <c r="T140" s="1" t="s">
        <v>4</v>
      </c>
      <c r="U140" s="1" t="s">
        <v>33</v>
      </c>
      <c r="V140" s="1" t="str">
        <f t="shared" si="6"/>
        <v>Y</v>
      </c>
      <c r="W140" s="1" t="s">
        <v>28</v>
      </c>
      <c r="X140" s="8">
        <f>IF(W140="TFT",INDEX('Unit Cost Source Data'!$L$2:$L$87,MATCH('Measurement and Pricing Data'!C140,'Unit Cost Source Data'!$A$2:$A$87,0)),IF(W140="Volume",INDEX('Unit Cost Source Data'!$M$2:$M$87,MATCH('Measurement and Pricing Data'!C140,'Unit Cost Source Data'!$A$2:$A$87,0)),IF(W140="Height",INDEX('Unit Cost Source Data'!$N$2:$N$87,MATCH('Measurement and Pricing Data'!C140,'Unit Cost Source Data'!$A$2:$A$87,0)),"n/a")))</f>
        <v>62.700681380483083</v>
      </c>
      <c r="Y140" s="27">
        <f>IF(W140="TFT",(F140/G140)^2*PI()/4*G140*X140,IF(W140="Volume",PI()*4/3*(H140/2)^2*H140/2*X140,IF(W140="DRT",INDEX('Unit Cost Source Data'!$K$2:$K$87,MATCH('Measurement and Pricing Data'!C140,'Unit Cost Source Data'!$A$2:$A$87,0)),IF(W140="CCT",(1.08)^E140*INDEX('Unit Cost Source Data'!$K$2:$K$87,MATCH('Measurement and Pricing Data'!C140,'Unit Cost Source Data'!$A$2:$A$87,0))*2.5,IF(W140="Height",X140*H140)))))</f>
        <v>15774.814999999999</v>
      </c>
      <c r="Z140" s="27">
        <f>IF(W140="CCT","n/a",INDEX('Unit Cost Source Data'!$K$2:$K$87,MATCH('Measurement and Pricing Data'!C140,'Unit Cost Source Data'!$A$2:$A$87,0))*1.5)</f>
        <v>295.46999999999997</v>
      </c>
      <c r="AA140" s="15">
        <f t="shared" si="7"/>
        <v>3154.9629999999997</v>
      </c>
      <c r="AB140" s="15">
        <f t="shared" si="8"/>
        <v>3200</v>
      </c>
    </row>
    <row r="141" spans="1:28" ht="28.8" x14ac:dyDescent="0.3">
      <c r="A141" s="1">
        <v>140</v>
      </c>
      <c r="B141" s="1">
        <v>1</v>
      </c>
      <c r="C141" s="6" t="s">
        <v>44</v>
      </c>
      <c r="D141" s="1" t="str">
        <f>INDEX('Name Conversion Table'!$B$2:$B$31,MATCH('Measurement and Pricing Data'!C141,'Name Conversion Table'!$A$2:$A$31,0))</f>
        <v>Coast Live Oak</v>
      </c>
      <c r="E141" s="1" t="s">
        <v>4</v>
      </c>
      <c r="F141" s="39">
        <v>24</v>
      </c>
      <c r="G141" s="10">
        <v>1</v>
      </c>
      <c r="H141" s="4">
        <v>40</v>
      </c>
      <c r="I141" s="4" t="s">
        <v>33</v>
      </c>
      <c r="J141" s="4" t="s">
        <v>92</v>
      </c>
      <c r="K141" s="4" t="s">
        <v>33</v>
      </c>
      <c r="L141" s="4" t="s">
        <v>32</v>
      </c>
      <c r="M141" s="4" t="s">
        <v>14</v>
      </c>
      <c r="N141" s="4" t="s">
        <v>66</v>
      </c>
      <c r="O141" s="1" t="s">
        <v>103</v>
      </c>
      <c r="P141" s="9">
        <v>0</v>
      </c>
      <c r="Q141" s="30" t="s">
        <v>55</v>
      </c>
      <c r="R141" s="9">
        <v>0.5</v>
      </c>
      <c r="S141" s="30" t="s">
        <v>148</v>
      </c>
      <c r="T141" s="1" t="s">
        <v>4</v>
      </c>
      <c r="U141" s="1" t="s">
        <v>33</v>
      </c>
      <c r="V141" s="1" t="str">
        <f t="shared" si="6"/>
        <v>N</v>
      </c>
      <c r="W141" s="1" t="s">
        <v>28</v>
      </c>
      <c r="X141" s="8">
        <f>IF(W141="TFT",INDEX('Unit Cost Source Data'!$L$2:$L$87,MATCH('Measurement and Pricing Data'!C141,'Unit Cost Source Data'!$A$2:$A$87,0)),IF(W141="Volume",INDEX('Unit Cost Source Data'!$M$2:$M$87,MATCH('Measurement and Pricing Data'!C141,'Unit Cost Source Data'!$A$2:$A$87,0)),IF(W141="Height",INDEX('Unit Cost Source Data'!$N$2:$N$87,MATCH('Measurement and Pricing Data'!C141,'Unit Cost Source Data'!$A$2:$A$87,0)),"n/a")))</f>
        <v>62.700681380483083</v>
      </c>
      <c r="Y141" s="27">
        <f>IF(W141="TFT",(F141/G141)^2*PI()/4*G141*X141,IF(W141="Volume",PI()*4/3*(H141/2)^2*H141/2*X141,IF(W141="DRT",INDEX('Unit Cost Source Data'!$K$2:$K$87,MATCH('Measurement and Pricing Data'!C141,'Unit Cost Source Data'!$A$2:$A$87,0)),IF(W141="CCT",(1.08)^E141*INDEX('Unit Cost Source Data'!$K$2:$K$87,MATCH('Measurement and Pricing Data'!C141,'Unit Cost Source Data'!$A$2:$A$87,0))*2.5,IF(W141="Height",X141*H141)))))</f>
        <v>28365.119999999999</v>
      </c>
      <c r="Z141" s="27">
        <f>IF(W141="CCT","n/a",INDEX('Unit Cost Source Data'!$K$2:$K$87,MATCH('Measurement and Pricing Data'!C141,'Unit Cost Source Data'!$A$2:$A$87,0))*1.5)</f>
        <v>295.46999999999997</v>
      </c>
      <c r="AA141" s="15">
        <f t="shared" si="7"/>
        <v>14478.029999999999</v>
      </c>
      <c r="AB141" s="15">
        <f t="shared" si="8"/>
        <v>14000</v>
      </c>
    </row>
    <row r="142" spans="1:28" ht="28.8" x14ac:dyDescent="0.3">
      <c r="A142" s="1">
        <v>141</v>
      </c>
      <c r="B142" s="1">
        <v>1</v>
      </c>
      <c r="C142" s="6" t="s">
        <v>44</v>
      </c>
      <c r="D142" s="1" t="str">
        <f>INDEX('Name Conversion Table'!$B$2:$B$31,MATCH('Measurement and Pricing Data'!C142,'Name Conversion Table'!$A$2:$A$31,0))</f>
        <v>Coast Live Oak</v>
      </c>
      <c r="E142" s="1" t="s">
        <v>4</v>
      </c>
      <c r="F142" s="39">
        <v>26</v>
      </c>
      <c r="G142" s="10">
        <v>2</v>
      </c>
      <c r="H142" s="4">
        <v>35</v>
      </c>
      <c r="I142" s="4" t="s">
        <v>33</v>
      </c>
      <c r="J142" s="4" t="s">
        <v>92</v>
      </c>
      <c r="K142" s="4" t="s">
        <v>33</v>
      </c>
      <c r="L142" s="4" t="s">
        <v>32</v>
      </c>
      <c r="M142" s="4" t="s">
        <v>95</v>
      </c>
      <c r="N142" s="4" t="s">
        <v>66</v>
      </c>
      <c r="O142" s="1" t="s">
        <v>103</v>
      </c>
      <c r="P142" s="9">
        <v>0.8</v>
      </c>
      <c r="Q142" s="30" t="s">
        <v>108</v>
      </c>
      <c r="R142" s="9">
        <v>1</v>
      </c>
      <c r="S142" s="30" t="s">
        <v>4</v>
      </c>
      <c r="T142" s="1" t="s">
        <v>4</v>
      </c>
      <c r="U142" s="1" t="s">
        <v>33</v>
      </c>
      <c r="V142" s="1" t="str">
        <f t="shared" si="6"/>
        <v>Y</v>
      </c>
      <c r="W142" s="1" t="s">
        <v>28</v>
      </c>
      <c r="X142" s="8">
        <f>IF(W142="TFT",INDEX('Unit Cost Source Data'!$L$2:$L$87,MATCH('Measurement and Pricing Data'!C142,'Unit Cost Source Data'!$A$2:$A$87,0)),IF(W142="Volume",INDEX('Unit Cost Source Data'!$M$2:$M$87,MATCH('Measurement and Pricing Data'!C142,'Unit Cost Source Data'!$A$2:$A$87,0)),IF(W142="Height",INDEX('Unit Cost Source Data'!$N$2:$N$87,MATCH('Measurement and Pricing Data'!C142,'Unit Cost Source Data'!$A$2:$A$87,0)),"n/a")))</f>
        <v>62.700681380483083</v>
      </c>
      <c r="Y142" s="27">
        <f>IF(W142="TFT",(F142/G142)^2*PI()/4*G142*X142,IF(W142="Volume",PI()*4/3*(H142/2)^2*H142/2*X142,IF(W142="DRT",INDEX('Unit Cost Source Data'!$K$2:$K$87,MATCH('Measurement and Pricing Data'!C142,'Unit Cost Source Data'!$A$2:$A$87,0)),IF(W142="CCT",(1.08)^E142*INDEX('Unit Cost Source Data'!$K$2:$K$87,MATCH('Measurement and Pricing Data'!C142,'Unit Cost Source Data'!$A$2:$A$87,0))*2.5,IF(W142="Height",X142*H142)))))</f>
        <v>16644.809999999998</v>
      </c>
      <c r="Z142" s="27">
        <f>IF(W142="CCT","n/a",INDEX('Unit Cost Source Data'!$K$2:$K$87,MATCH('Measurement and Pricing Data'!C142,'Unit Cost Source Data'!$A$2:$A$87,0))*1.5)</f>
        <v>295.46999999999997</v>
      </c>
      <c r="AA142" s="15">
        <f t="shared" si="7"/>
        <v>3328.9620000000014</v>
      </c>
      <c r="AB142" s="15">
        <f t="shared" si="8"/>
        <v>3300</v>
      </c>
    </row>
    <row r="143" spans="1:28" ht="28.8" x14ac:dyDescent="0.3">
      <c r="A143" s="1">
        <v>142</v>
      </c>
      <c r="B143" s="1">
        <v>1</v>
      </c>
      <c r="C143" s="6" t="s">
        <v>44</v>
      </c>
      <c r="D143" s="1" t="str">
        <f>INDEX('Name Conversion Table'!$B$2:$B$31,MATCH('Measurement and Pricing Data'!C143,'Name Conversion Table'!$A$2:$A$31,0))</f>
        <v>Coast Live Oak</v>
      </c>
      <c r="E143" s="1" t="s">
        <v>4</v>
      </c>
      <c r="F143" s="39">
        <v>6</v>
      </c>
      <c r="G143" s="10">
        <v>1</v>
      </c>
      <c r="H143" s="4">
        <v>20</v>
      </c>
      <c r="I143" s="4" t="s">
        <v>33</v>
      </c>
      <c r="J143" s="4" t="s">
        <v>92</v>
      </c>
      <c r="K143" s="4" t="s">
        <v>33</v>
      </c>
      <c r="L143" s="4" t="s">
        <v>32</v>
      </c>
      <c r="M143" s="4" t="s">
        <v>95</v>
      </c>
      <c r="N143" s="4" t="s">
        <v>66</v>
      </c>
      <c r="O143" s="1" t="s">
        <v>103</v>
      </c>
      <c r="P143" s="9">
        <v>0.8</v>
      </c>
      <c r="Q143" s="30" t="s">
        <v>108</v>
      </c>
      <c r="R143" s="9">
        <v>1</v>
      </c>
      <c r="S143" s="30" t="s">
        <v>4</v>
      </c>
      <c r="T143" s="1" t="s">
        <v>4</v>
      </c>
      <c r="U143" s="1" t="s">
        <v>33</v>
      </c>
      <c r="V143" s="1" t="str">
        <f t="shared" si="6"/>
        <v>Y</v>
      </c>
      <c r="W143" s="1" t="s">
        <v>28</v>
      </c>
      <c r="X143" s="8">
        <f>IF(W143="TFT",INDEX('Unit Cost Source Data'!$L$2:$L$87,MATCH('Measurement and Pricing Data'!C143,'Unit Cost Source Data'!$A$2:$A$87,0)),IF(W143="Volume",INDEX('Unit Cost Source Data'!$M$2:$M$87,MATCH('Measurement and Pricing Data'!C143,'Unit Cost Source Data'!$A$2:$A$87,0)),IF(W143="Height",INDEX('Unit Cost Source Data'!$N$2:$N$87,MATCH('Measurement and Pricing Data'!C143,'Unit Cost Source Data'!$A$2:$A$87,0)),"n/a")))</f>
        <v>62.700681380483083</v>
      </c>
      <c r="Y143" s="27">
        <f>IF(W143="TFT",(F143/G143)^2*PI()/4*G143*X143,IF(W143="Volume",PI()*4/3*(H143/2)^2*H143/2*X143,IF(W143="DRT",INDEX('Unit Cost Source Data'!$K$2:$K$87,MATCH('Measurement and Pricing Data'!C143,'Unit Cost Source Data'!$A$2:$A$87,0)),IF(W143="CCT",(1.08)^E143*INDEX('Unit Cost Source Data'!$K$2:$K$87,MATCH('Measurement and Pricing Data'!C143,'Unit Cost Source Data'!$A$2:$A$87,0))*2.5,IF(W143="Height",X143*H143)))))</f>
        <v>1772.82</v>
      </c>
      <c r="Z143" s="27">
        <f>IF(W143="CCT","n/a",INDEX('Unit Cost Source Data'!$K$2:$K$87,MATCH('Measurement and Pricing Data'!C143,'Unit Cost Source Data'!$A$2:$A$87,0))*1.5)</f>
        <v>295.46999999999997</v>
      </c>
      <c r="AA143" s="15">
        <f t="shared" si="7"/>
        <v>354.56399999999985</v>
      </c>
      <c r="AB143" s="15">
        <f t="shared" si="8"/>
        <v>350</v>
      </c>
    </row>
    <row r="144" spans="1:28" ht="28.8" x14ac:dyDescent="0.3">
      <c r="A144" s="1">
        <v>143</v>
      </c>
      <c r="B144" s="1">
        <v>1</v>
      </c>
      <c r="C144" s="6" t="s">
        <v>44</v>
      </c>
      <c r="D144" s="1" t="str">
        <f>INDEX('Name Conversion Table'!$B$2:$B$31,MATCH('Measurement and Pricing Data'!C144,'Name Conversion Table'!$A$2:$A$31,0))</f>
        <v>Coast Live Oak</v>
      </c>
      <c r="E144" s="1" t="s">
        <v>4</v>
      </c>
      <c r="F144" s="39">
        <v>32</v>
      </c>
      <c r="G144" s="10">
        <v>2</v>
      </c>
      <c r="H144" s="4">
        <v>40</v>
      </c>
      <c r="I144" s="4" t="s">
        <v>33</v>
      </c>
      <c r="J144" s="4" t="s">
        <v>92</v>
      </c>
      <c r="K144" s="4" t="s">
        <v>33</v>
      </c>
      <c r="L144" s="4" t="s">
        <v>32</v>
      </c>
      <c r="M144" s="4" t="s">
        <v>63</v>
      </c>
      <c r="N144" s="4" t="s">
        <v>66</v>
      </c>
      <c r="O144" s="1" t="s">
        <v>103</v>
      </c>
      <c r="P144" s="9">
        <v>0.7</v>
      </c>
      <c r="Q144" s="30" t="s">
        <v>60</v>
      </c>
      <c r="R144" s="9">
        <v>0.8</v>
      </c>
      <c r="S144" s="30" t="s">
        <v>149</v>
      </c>
      <c r="T144" s="1" t="s">
        <v>4</v>
      </c>
      <c r="U144" s="1" t="s">
        <v>33</v>
      </c>
      <c r="V144" s="1" t="str">
        <f t="shared" si="6"/>
        <v>Y</v>
      </c>
      <c r="W144" s="1" t="s">
        <v>28</v>
      </c>
      <c r="X144" s="8">
        <f>IF(W144="TFT",INDEX('Unit Cost Source Data'!$L$2:$L$87,MATCH('Measurement and Pricing Data'!C144,'Unit Cost Source Data'!$A$2:$A$87,0)),IF(W144="Volume",INDEX('Unit Cost Source Data'!$M$2:$M$87,MATCH('Measurement and Pricing Data'!C144,'Unit Cost Source Data'!$A$2:$A$87,0)),IF(W144="Height",INDEX('Unit Cost Source Data'!$N$2:$N$87,MATCH('Measurement and Pricing Data'!C144,'Unit Cost Source Data'!$A$2:$A$87,0)),"n/a")))</f>
        <v>62.700681380483083</v>
      </c>
      <c r="Y144" s="27">
        <f>IF(W144="TFT",(F144/G144)^2*PI()/4*G144*X144,IF(W144="Volume",PI()*4/3*(H144/2)^2*H144/2*X144,IF(W144="DRT",INDEX('Unit Cost Source Data'!$K$2:$K$87,MATCH('Measurement and Pricing Data'!C144,'Unit Cost Source Data'!$A$2:$A$87,0)),IF(W144="CCT",(1.08)^E144*INDEX('Unit Cost Source Data'!$K$2:$K$87,MATCH('Measurement and Pricing Data'!C144,'Unit Cost Source Data'!$A$2:$A$87,0))*2.5,IF(W144="Height",X144*H144)))))</f>
        <v>25213.439999999999</v>
      </c>
      <c r="Z144" s="27">
        <f>IF(W144="CCT","n/a",INDEX('Unit Cost Source Data'!$K$2:$K$87,MATCH('Measurement and Pricing Data'!C144,'Unit Cost Source Data'!$A$2:$A$87,0))*1.5)</f>
        <v>295.46999999999997</v>
      </c>
      <c r="AA144" s="15">
        <f t="shared" si="7"/>
        <v>2521.344000000001</v>
      </c>
      <c r="AB144" s="15">
        <f t="shared" si="8"/>
        <v>2500</v>
      </c>
    </row>
    <row r="145" spans="1:28" ht="28.8" x14ac:dyDescent="0.3">
      <c r="A145" s="1">
        <v>144</v>
      </c>
      <c r="B145" s="1">
        <v>1</v>
      </c>
      <c r="C145" s="6" t="s">
        <v>44</v>
      </c>
      <c r="D145" s="1" t="str">
        <f>INDEX('Name Conversion Table'!$B$2:$B$31,MATCH('Measurement and Pricing Data'!C145,'Name Conversion Table'!$A$2:$A$31,0))</f>
        <v>Coast Live Oak</v>
      </c>
      <c r="E145" s="1" t="s">
        <v>4</v>
      </c>
      <c r="F145" s="39">
        <v>34</v>
      </c>
      <c r="G145" s="10">
        <v>2</v>
      </c>
      <c r="H145" s="4">
        <v>40</v>
      </c>
      <c r="I145" s="4" t="s">
        <v>33</v>
      </c>
      <c r="J145" s="4" t="s">
        <v>92</v>
      </c>
      <c r="K145" s="4" t="s">
        <v>33</v>
      </c>
      <c r="L145" s="4" t="s">
        <v>32</v>
      </c>
      <c r="M145" s="4" t="s">
        <v>95</v>
      </c>
      <c r="N145" s="4" t="s">
        <v>66</v>
      </c>
      <c r="O145" s="1" t="s">
        <v>103</v>
      </c>
      <c r="P145" s="9">
        <v>0.8</v>
      </c>
      <c r="Q145" s="30" t="s">
        <v>108</v>
      </c>
      <c r="R145" s="9">
        <v>1</v>
      </c>
      <c r="S145" s="30" t="s">
        <v>4</v>
      </c>
      <c r="T145" s="1" t="s">
        <v>4</v>
      </c>
      <c r="U145" s="1" t="s">
        <v>33</v>
      </c>
      <c r="V145" s="1" t="str">
        <f t="shared" si="6"/>
        <v>Y</v>
      </c>
      <c r="W145" s="1" t="s">
        <v>28</v>
      </c>
      <c r="X145" s="8">
        <f>IF(W145="TFT",INDEX('Unit Cost Source Data'!$L$2:$L$87,MATCH('Measurement and Pricing Data'!C145,'Unit Cost Source Data'!$A$2:$A$87,0)),IF(W145="Volume",INDEX('Unit Cost Source Data'!$M$2:$M$87,MATCH('Measurement and Pricing Data'!C145,'Unit Cost Source Data'!$A$2:$A$87,0)),IF(W145="Height",INDEX('Unit Cost Source Data'!$N$2:$N$87,MATCH('Measurement and Pricing Data'!C145,'Unit Cost Source Data'!$A$2:$A$87,0)),"n/a")))</f>
        <v>62.700681380483083</v>
      </c>
      <c r="Y145" s="27">
        <f>IF(W145="TFT",(F145/G145)^2*PI()/4*G145*X145,IF(W145="Volume",PI()*4/3*(H145/2)^2*H145/2*X145,IF(W145="DRT",INDEX('Unit Cost Source Data'!$K$2:$K$87,MATCH('Measurement and Pricing Data'!C145,'Unit Cost Source Data'!$A$2:$A$87,0)),IF(W145="CCT",(1.08)^E145*INDEX('Unit Cost Source Data'!$K$2:$K$87,MATCH('Measurement and Pricing Data'!C145,'Unit Cost Source Data'!$A$2:$A$87,0))*2.5,IF(W145="Height",X145*H145)))))</f>
        <v>28463.609999999997</v>
      </c>
      <c r="Z145" s="27">
        <f>IF(W145="CCT","n/a",INDEX('Unit Cost Source Data'!$K$2:$K$87,MATCH('Measurement and Pricing Data'!C145,'Unit Cost Source Data'!$A$2:$A$87,0))*1.5)</f>
        <v>295.46999999999997</v>
      </c>
      <c r="AA145" s="15">
        <f t="shared" si="7"/>
        <v>5692.7219999999979</v>
      </c>
      <c r="AB145" s="15">
        <f t="shared" si="8"/>
        <v>5700</v>
      </c>
    </row>
    <row r="146" spans="1:28" ht="28.8" x14ac:dyDescent="0.3">
      <c r="A146" s="1">
        <v>145</v>
      </c>
      <c r="B146" s="1">
        <v>1</v>
      </c>
      <c r="C146" s="6" t="s">
        <v>44</v>
      </c>
      <c r="D146" s="1" t="str">
        <f>INDEX('Name Conversion Table'!$B$2:$B$31,MATCH('Measurement and Pricing Data'!C146,'Name Conversion Table'!$A$2:$A$31,0))</f>
        <v>Coast Live Oak</v>
      </c>
      <c r="E146" s="1" t="s">
        <v>4</v>
      </c>
      <c r="F146" s="39">
        <v>22</v>
      </c>
      <c r="G146" s="10">
        <v>1</v>
      </c>
      <c r="H146" s="4">
        <v>15</v>
      </c>
      <c r="I146" s="4" t="s">
        <v>33</v>
      </c>
      <c r="J146" s="4" t="s">
        <v>92</v>
      </c>
      <c r="K146" s="4" t="s">
        <v>33</v>
      </c>
      <c r="L146" s="4" t="s">
        <v>32</v>
      </c>
      <c r="M146" s="4" t="s">
        <v>14</v>
      </c>
      <c r="N146" s="4" t="s">
        <v>66</v>
      </c>
      <c r="O146" s="1" t="s">
        <v>103</v>
      </c>
      <c r="P146" s="9">
        <v>0</v>
      </c>
      <c r="Q146" s="30" t="s">
        <v>55</v>
      </c>
      <c r="R146" s="9">
        <v>0.15</v>
      </c>
      <c r="S146" s="30" t="s">
        <v>150</v>
      </c>
      <c r="T146" s="1" t="s">
        <v>4</v>
      </c>
      <c r="U146" s="1" t="s">
        <v>33</v>
      </c>
      <c r="V146" s="1" t="str">
        <f t="shared" si="6"/>
        <v>N</v>
      </c>
      <c r="W146" s="1" t="s">
        <v>28</v>
      </c>
      <c r="X146" s="8">
        <f>IF(W146="TFT",INDEX('Unit Cost Source Data'!$L$2:$L$87,MATCH('Measurement and Pricing Data'!C146,'Unit Cost Source Data'!$A$2:$A$87,0)),IF(W146="Volume",INDEX('Unit Cost Source Data'!$M$2:$M$87,MATCH('Measurement and Pricing Data'!C146,'Unit Cost Source Data'!$A$2:$A$87,0)),IF(W146="Height",INDEX('Unit Cost Source Data'!$N$2:$N$87,MATCH('Measurement and Pricing Data'!C146,'Unit Cost Source Data'!$A$2:$A$87,0)),"n/a")))</f>
        <v>62.700681380483083</v>
      </c>
      <c r="Y146" s="27">
        <f>IF(W146="TFT",(F146/G146)^2*PI()/4*G146*X146,IF(W146="Volume",PI()*4/3*(H146/2)^2*H146/2*X146,IF(W146="DRT",INDEX('Unit Cost Source Data'!$K$2:$K$87,MATCH('Measurement and Pricing Data'!C146,'Unit Cost Source Data'!$A$2:$A$87,0)),IF(W146="CCT",(1.08)^E146*INDEX('Unit Cost Source Data'!$K$2:$K$87,MATCH('Measurement and Pricing Data'!C146,'Unit Cost Source Data'!$A$2:$A$87,0))*2.5,IF(W146="Height",X146*H146)))))</f>
        <v>23834.579999999998</v>
      </c>
      <c r="Z146" s="27">
        <f>IF(W146="CCT","n/a",INDEX('Unit Cost Source Data'!$K$2:$K$87,MATCH('Measurement and Pricing Data'!C146,'Unit Cost Source Data'!$A$2:$A$87,0))*1.5)</f>
        <v>295.46999999999997</v>
      </c>
      <c r="AA146" s="15">
        <f t="shared" si="7"/>
        <v>3870.6569999999992</v>
      </c>
      <c r="AB146" s="15">
        <f t="shared" si="8"/>
        <v>3900</v>
      </c>
    </row>
    <row r="147" spans="1:28" ht="28.8" x14ac:dyDescent="0.3">
      <c r="A147" s="1">
        <v>146</v>
      </c>
      <c r="B147" s="1">
        <v>1</v>
      </c>
      <c r="C147" s="6" t="s">
        <v>44</v>
      </c>
      <c r="D147" s="1" t="str">
        <f>INDEX('Name Conversion Table'!$B$2:$B$31,MATCH('Measurement and Pricing Data'!C147,'Name Conversion Table'!$A$2:$A$31,0))</f>
        <v>Coast Live Oak</v>
      </c>
      <c r="E147" s="1" t="s">
        <v>4</v>
      </c>
      <c r="F147" s="39">
        <v>14</v>
      </c>
      <c r="G147" s="10">
        <v>1</v>
      </c>
      <c r="H147" s="4">
        <v>25</v>
      </c>
      <c r="I147" s="4" t="s">
        <v>33</v>
      </c>
      <c r="J147" s="4" t="s">
        <v>92</v>
      </c>
      <c r="K147" s="4" t="s">
        <v>33</v>
      </c>
      <c r="L147" s="4" t="s">
        <v>32</v>
      </c>
      <c r="M147" s="4" t="s">
        <v>72</v>
      </c>
      <c r="N147" s="4" t="s">
        <v>66</v>
      </c>
      <c r="O147" s="1" t="s">
        <v>103</v>
      </c>
      <c r="P147" s="9">
        <v>0.7</v>
      </c>
      <c r="Q147" s="30" t="s">
        <v>72</v>
      </c>
      <c r="R147" s="9">
        <v>1</v>
      </c>
      <c r="S147" s="30" t="s">
        <v>4</v>
      </c>
      <c r="T147" s="1" t="s">
        <v>4</v>
      </c>
      <c r="U147" s="1" t="s">
        <v>33</v>
      </c>
      <c r="V147" s="1" t="str">
        <f t="shared" si="6"/>
        <v>Y</v>
      </c>
      <c r="W147" s="1" t="s">
        <v>28</v>
      </c>
      <c r="X147" s="8">
        <f>IF(W147="TFT",INDEX('Unit Cost Source Data'!$L$2:$L$87,MATCH('Measurement and Pricing Data'!C147,'Unit Cost Source Data'!$A$2:$A$87,0)),IF(W147="Volume",INDEX('Unit Cost Source Data'!$M$2:$M$87,MATCH('Measurement and Pricing Data'!C147,'Unit Cost Source Data'!$A$2:$A$87,0)),IF(W147="Height",INDEX('Unit Cost Source Data'!$N$2:$N$87,MATCH('Measurement and Pricing Data'!C147,'Unit Cost Source Data'!$A$2:$A$87,0)),"n/a")))</f>
        <v>62.700681380483083</v>
      </c>
      <c r="Y147" s="27">
        <f>IF(W147="TFT",(F147/G147)^2*PI()/4*G147*X147,IF(W147="Volume",PI()*4/3*(H147/2)^2*H147/2*X147,IF(W147="DRT",INDEX('Unit Cost Source Data'!$K$2:$K$87,MATCH('Measurement and Pricing Data'!C147,'Unit Cost Source Data'!$A$2:$A$87,0)),IF(W147="CCT",(1.08)^E147*INDEX('Unit Cost Source Data'!$K$2:$K$87,MATCH('Measurement and Pricing Data'!C147,'Unit Cost Source Data'!$A$2:$A$87,0))*2.5,IF(W147="Height",X147*H147)))))</f>
        <v>9652.0199999999986</v>
      </c>
      <c r="Z147" s="27">
        <f>IF(W147="CCT","n/a",INDEX('Unit Cost Source Data'!$K$2:$K$87,MATCH('Measurement and Pricing Data'!C147,'Unit Cost Source Data'!$A$2:$A$87,0))*1.5)</f>
        <v>295.46999999999997</v>
      </c>
      <c r="AA147" s="15">
        <f t="shared" si="7"/>
        <v>2895.6059999999989</v>
      </c>
      <c r="AB147" s="15">
        <f t="shared" si="8"/>
        <v>2900</v>
      </c>
    </row>
    <row r="148" spans="1:28" ht="28.8" x14ac:dyDescent="0.3">
      <c r="A148" s="1">
        <v>147</v>
      </c>
      <c r="B148" s="1">
        <v>1</v>
      </c>
      <c r="C148" s="6" t="s">
        <v>44</v>
      </c>
      <c r="D148" s="1" t="str">
        <f>INDEX('Name Conversion Table'!$B$2:$B$31,MATCH('Measurement and Pricing Data'!C148,'Name Conversion Table'!$A$2:$A$31,0))</f>
        <v>Coast Live Oak</v>
      </c>
      <c r="E148" s="1" t="s">
        <v>4</v>
      </c>
      <c r="F148" s="39">
        <v>15</v>
      </c>
      <c r="G148" s="10">
        <v>1</v>
      </c>
      <c r="H148" s="4">
        <v>25</v>
      </c>
      <c r="I148" s="4" t="s">
        <v>33</v>
      </c>
      <c r="J148" s="4" t="s">
        <v>92</v>
      </c>
      <c r="K148" s="4" t="s">
        <v>33</v>
      </c>
      <c r="L148" s="4" t="s">
        <v>32</v>
      </c>
      <c r="M148" s="4" t="s">
        <v>14</v>
      </c>
      <c r="N148" s="4" t="s">
        <v>66</v>
      </c>
      <c r="O148" s="1" t="s">
        <v>103</v>
      </c>
      <c r="P148" s="9">
        <v>0</v>
      </c>
      <c r="Q148" s="30" t="s">
        <v>117</v>
      </c>
      <c r="R148" s="9">
        <v>1</v>
      </c>
      <c r="S148" s="30" t="s">
        <v>4</v>
      </c>
      <c r="T148" s="1" t="s">
        <v>4</v>
      </c>
      <c r="U148" s="1" t="s">
        <v>33</v>
      </c>
      <c r="V148" s="1" t="str">
        <f t="shared" si="6"/>
        <v>N</v>
      </c>
      <c r="W148" s="1" t="s">
        <v>28</v>
      </c>
      <c r="X148" s="8">
        <f>IF(W148="TFT",INDEX('Unit Cost Source Data'!$L$2:$L$87,MATCH('Measurement and Pricing Data'!C148,'Unit Cost Source Data'!$A$2:$A$87,0)),IF(W148="Volume",INDEX('Unit Cost Source Data'!$M$2:$M$87,MATCH('Measurement and Pricing Data'!C148,'Unit Cost Source Data'!$A$2:$A$87,0)),IF(W148="Height",INDEX('Unit Cost Source Data'!$N$2:$N$87,MATCH('Measurement and Pricing Data'!C148,'Unit Cost Source Data'!$A$2:$A$87,0)),"n/a")))</f>
        <v>62.700681380483083</v>
      </c>
      <c r="Y148" s="27">
        <f>IF(W148="TFT",(F148/G148)^2*PI()/4*G148*X148,IF(W148="Volume",PI()*4/3*(H148/2)^2*H148/2*X148,IF(W148="DRT",INDEX('Unit Cost Source Data'!$K$2:$K$87,MATCH('Measurement and Pricing Data'!C148,'Unit Cost Source Data'!$A$2:$A$87,0)),IF(W148="CCT",(1.08)^E148*INDEX('Unit Cost Source Data'!$K$2:$K$87,MATCH('Measurement and Pricing Data'!C148,'Unit Cost Source Data'!$A$2:$A$87,0))*2.5,IF(W148="Height",X148*H148)))))</f>
        <v>11080.124999999998</v>
      </c>
      <c r="Z148" s="27">
        <f>IF(W148="CCT","n/a",INDEX('Unit Cost Source Data'!$K$2:$K$87,MATCH('Measurement and Pricing Data'!C148,'Unit Cost Source Data'!$A$2:$A$87,0))*1.5)</f>
        <v>295.46999999999997</v>
      </c>
      <c r="AA148" s="15">
        <f t="shared" si="7"/>
        <v>11375.594999999998</v>
      </c>
      <c r="AB148" s="15">
        <f t="shared" si="8"/>
        <v>11000</v>
      </c>
    </row>
    <row r="149" spans="1:28" ht="28.8" x14ac:dyDescent="0.3">
      <c r="A149" s="1">
        <v>148</v>
      </c>
      <c r="B149" s="1">
        <v>1</v>
      </c>
      <c r="C149" s="6" t="s">
        <v>44</v>
      </c>
      <c r="D149" s="1" t="str">
        <f>INDEX('Name Conversion Table'!$B$2:$B$31,MATCH('Measurement and Pricing Data'!C149,'Name Conversion Table'!$A$2:$A$31,0))</f>
        <v>Coast Live Oak</v>
      </c>
      <c r="E149" s="1" t="s">
        <v>4</v>
      </c>
      <c r="F149" s="39">
        <v>15</v>
      </c>
      <c r="G149" s="10">
        <v>1</v>
      </c>
      <c r="H149" s="4">
        <v>35</v>
      </c>
      <c r="I149" s="4" t="s">
        <v>33</v>
      </c>
      <c r="J149" s="4" t="s">
        <v>92</v>
      </c>
      <c r="K149" s="4" t="s">
        <v>33</v>
      </c>
      <c r="L149" s="4" t="s">
        <v>32</v>
      </c>
      <c r="M149" s="4" t="s">
        <v>72</v>
      </c>
      <c r="N149" s="4" t="s">
        <v>66</v>
      </c>
      <c r="O149" s="1" t="s">
        <v>103</v>
      </c>
      <c r="P149" s="9">
        <v>0.6</v>
      </c>
      <c r="Q149" s="30" t="s">
        <v>72</v>
      </c>
      <c r="R149" s="9">
        <v>1</v>
      </c>
      <c r="S149" s="30" t="s">
        <v>4</v>
      </c>
      <c r="T149" s="1" t="s">
        <v>4</v>
      </c>
      <c r="U149" s="1" t="s">
        <v>33</v>
      </c>
      <c r="V149" s="1" t="str">
        <f t="shared" si="6"/>
        <v>Y</v>
      </c>
      <c r="W149" s="1" t="s">
        <v>28</v>
      </c>
      <c r="X149" s="8">
        <f>IF(W149="TFT",INDEX('Unit Cost Source Data'!$L$2:$L$87,MATCH('Measurement and Pricing Data'!C149,'Unit Cost Source Data'!$A$2:$A$87,0)),IF(W149="Volume",INDEX('Unit Cost Source Data'!$M$2:$M$87,MATCH('Measurement and Pricing Data'!C149,'Unit Cost Source Data'!$A$2:$A$87,0)),IF(W149="Height",INDEX('Unit Cost Source Data'!$N$2:$N$87,MATCH('Measurement and Pricing Data'!C149,'Unit Cost Source Data'!$A$2:$A$87,0)),"n/a")))</f>
        <v>62.700681380483083</v>
      </c>
      <c r="Y149" s="27">
        <f>IF(W149="TFT",(F149/G149)^2*PI()/4*G149*X149,IF(W149="Volume",PI()*4/3*(H149/2)^2*H149/2*X149,IF(W149="DRT",INDEX('Unit Cost Source Data'!$K$2:$K$87,MATCH('Measurement and Pricing Data'!C149,'Unit Cost Source Data'!$A$2:$A$87,0)),IF(W149="CCT",(1.08)^E149*INDEX('Unit Cost Source Data'!$K$2:$K$87,MATCH('Measurement and Pricing Data'!C149,'Unit Cost Source Data'!$A$2:$A$87,0))*2.5,IF(W149="Height",X149*H149)))))</f>
        <v>11080.124999999998</v>
      </c>
      <c r="Z149" s="27">
        <f>IF(W149="CCT","n/a",INDEX('Unit Cost Source Data'!$K$2:$K$87,MATCH('Measurement and Pricing Data'!C149,'Unit Cost Source Data'!$A$2:$A$87,0))*1.5)</f>
        <v>295.46999999999997</v>
      </c>
      <c r="AA149" s="15">
        <f t="shared" si="7"/>
        <v>4432.0499999999984</v>
      </c>
      <c r="AB149" s="15">
        <f t="shared" si="8"/>
        <v>4400</v>
      </c>
    </row>
    <row r="150" spans="1:28" ht="28.8" x14ac:dyDescent="0.3">
      <c r="A150" s="1">
        <v>149</v>
      </c>
      <c r="B150" s="1">
        <v>1</v>
      </c>
      <c r="C150" s="6" t="s">
        <v>44</v>
      </c>
      <c r="D150" s="1" t="str">
        <f>INDEX('Name Conversion Table'!$B$2:$B$31,MATCH('Measurement and Pricing Data'!C150,'Name Conversion Table'!$A$2:$A$31,0))</f>
        <v>Coast Live Oak</v>
      </c>
      <c r="E150" s="1" t="s">
        <v>4</v>
      </c>
      <c r="F150" s="39">
        <v>15</v>
      </c>
      <c r="G150" s="10">
        <v>1</v>
      </c>
      <c r="H150" s="4">
        <v>35</v>
      </c>
      <c r="I150" s="4" t="s">
        <v>33</v>
      </c>
      <c r="J150" s="4" t="s">
        <v>92</v>
      </c>
      <c r="K150" s="4" t="s">
        <v>33</v>
      </c>
      <c r="L150" s="4" t="s">
        <v>32</v>
      </c>
      <c r="M150" s="4" t="s">
        <v>72</v>
      </c>
      <c r="N150" s="4" t="s">
        <v>66</v>
      </c>
      <c r="O150" s="1" t="s">
        <v>103</v>
      </c>
      <c r="P150" s="9">
        <v>0.6</v>
      </c>
      <c r="Q150" s="30" t="s">
        <v>72</v>
      </c>
      <c r="R150" s="9">
        <v>1</v>
      </c>
      <c r="S150" s="30" t="s">
        <v>4</v>
      </c>
      <c r="T150" s="1" t="s">
        <v>4</v>
      </c>
      <c r="U150" s="1" t="s">
        <v>33</v>
      </c>
      <c r="V150" s="1" t="str">
        <f t="shared" si="6"/>
        <v>Y</v>
      </c>
      <c r="W150" s="1" t="s">
        <v>28</v>
      </c>
      <c r="X150" s="8">
        <f>IF(W150="TFT",INDEX('Unit Cost Source Data'!$L$2:$L$87,MATCH('Measurement and Pricing Data'!C150,'Unit Cost Source Data'!$A$2:$A$87,0)),IF(W150="Volume",INDEX('Unit Cost Source Data'!$M$2:$M$87,MATCH('Measurement and Pricing Data'!C150,'Unit Cost Source Data'!$A$2:$A$87,0)),IF(W150="Height",INDEX('Unit Cost Source Data'!$N$2:$N$87,MATCH('Measurement and Pricing Data'!C150,'Unit Cost Source Data'!$A$2:$A$87,0)),"n/a")))</f>
        <v>62.700681380483083</v>
      </c>
      <c r="Y150" s="27">
        <f>IF(W150="TFT",(F150/G150)^2*PI()/4*G150*X150,IF(W150="Volume",PI()*4/3*(H150/2)^2*H150/2*X150,IF(W150="DRT",INDEX('Unit Cost Source Data'!$K$2:$K$87,MATCH('Measurement and Pricing Data'!C150,'Unit Cost Source Data'!$A$2:$A$87,0)),IF(W150="CCT",(1.08)^E150*INDEX('Unit Cost Source Data'!$K$2:$K$87,MATCH('Measurement and Pricing Data'!C150,'Unit Cost Source Data'!$A$2:$A$87,0))*2.5,IF(W150="Height",X150*H150)))))</f>
        <v>11080.124999999998</v>
      </c>
      <c r="Z150" s="27">
        <f>IF(W150="CCT","n/a",INDEX('Unit Cost Source Data'!$K$2:$K$87,MATCH('Measurement and Pricing Data'!C150,'Unit Cost Source Data'!$A$2:$A$87,0))*1.5)</f>
        <v>295.46999999999997</v>
      </c>
      <c r="AA150" s="15">
        <f t="shared" si="7"/>
        <v>4432.0499999999984</v>
      </c>
      <c r="AB150" s="15">
        <f t="shared" si="8"/>
        <v>4400</v>
      </c>
    </row>
    <row r="151" spans="1:28" ht="28.8" x14ac:dyDescent="0.3">
      <c r="A151" s="1">
        <v>150</v>
      </c>
      <c r="B151" s="1">
        <v>1</v>
      </c>
      <c r="C151" s="6" t="s">
        <v>44</v>
      </c>
      <c r="D151" s="1" t="str">
        <f>INDEX('Name Conversion Table'!$B$2:$B$31,MATCH('Measurement and Pricing Data'!C151,'Name Conversion Table'!$A$2:$A$31,0))</f>
        <v>Coast Live Oak</v>
      </c>
      <c r="E151" s="1" t="s">
        <v>4</v>
      </c>
      <c r="F151" s="39">
        <v>18</v>
      </c>
      <c r="G151" s="10">
        <v>1</v>
      </c>
      <c r="H151" s="4">
        <v>40</v>
      </c>
      <c r="I151" s="4" t="s">
        <v>33</v>
      </c>
      <c r="J151" s="4" t="s">
        <v>92</v>
      </c>
      <c r="K151" s="4" t="s">
        <v>33</v>
      </c>
      <c r="L151" s="4" t="s">
        <v>32</v>
      </c>
      <c r="M151" s="4" t="s">
        <v>95</v>
      </c>
      <c r="N151" s="4" t="s">
        <v>66</v>
      </c>
      <c r="O151" s="1" t="s">
        <v>103</v>
      </c>
      <c r="P151" s="9">
        <v>0.8</v>
      </c>
      <c r="Q151" s="30" t="s">
        <v>108</v>
      </c>
      <c r="R151" s="9">
        <v>1</v>
      </c>
      <c r="S151" s="30" t="s">
        <v>4</v>
      </c>
      <c r="T151" s="1" t="s">
        <v>4</v>
      </c>
      <c r="U151" s="1" t="s">
        <v>33</v>
      </c>
      <c r="V151" s="1" t="str">
        <f t="shared" si="6"/>
        <v>Y</v>
      </c>
      <c r="W151" s="1" t="s">
        <v>28</v>
      </c>
      <c r="X151" s="8">
        <f>IF(W151="TFT",INDEX('Unit Cost Source Data'!$L$2:$L$87,MATCH('Measurement and Pricing Data'!C151,'Unit Cost Source Data'!$A$2:$A$87,0)),IF(W151="Volume",INDEX('Unit Cost Source Data'!$M$2:$M$87,MATCH('Measurement and Pricing Data'!C151,'Unit Cost Source Data'!$A$2:$A$87,0)),IF(W151="Height",INDEX('Unit Cost Source Data'!$N$2:$N$87,MATCH('Measurement and Pricing Data'!C151,'Unit Cost Source Data'!$A$2:$A$87,0)),"n/a")))</f>
        <v>62.700681380483083</v>
      </c>
      <c r="Y151" s="27">
        <f>IF(W151="TFT",(F151/G151)^2*PI()/4*G151*X151,IF(W151="Volume",PI()*4/3*(H151/2)^2*H151/2*X151,IF(W151="DRT",INDEX('Unit Cost Source Data'!$K$2:$K$87,MATCH('Measurement and Pricing Data'!C151,'Unit Cost Source Data'!$A$2:$A$87,0)),IF(W151="CCT",(1.08)^E151*INDEX('Unit Cost Source Data'!$K$2:$K$87,MATCH('Measurement and Pricing Data'!C151,'Unit Cost Source Data'!$A$2:$A$87,0))*2.5,IF(W151="Height",X151*H151)))))</f>
        <v>15955.379999999997</v>
      </c>
      <c r="Z151" s="27">
        <f>IF(W151="CCT","n/a",INDEX('Unit Cost Source Data'!$K$2:$K$87,MATCH('Measurement and Pricing Data'!C151,'Unit Cost Source Data'!$A$2:$A$87,0))*1.5)</f>
        <v>295.46999999999997</v>
      </c>
      <c r="AA151" s="15">
        <f t="shared" si="7"/>
        <v>3191.0759999999991</v>
      </c>
      <c r="AB151" s="15">
        <f t="shared" si="8"/>
        <v>3200</v>
      </c>
    </row>
    <row r="152" spans="1:28" ht="28.8" x14ac:dyDescent="0.3">
      <c r="A152" s="1">
        <v>151</v>
      </c>
      <c r="B152" s="1">
        <v>1</v>
      </c>
      <c r="C152" s="6" t="s">
        <v>44</v>
      </c>
      <c r="D152" s="1" t="str">
        <f>INDEX('Name Conversion Table'!$B$2:$B$31,MATCH('Measurement and Pricing Data'!C152,'Name Conversion Table'!$A$2:$A$31,0))</f>
        <v>Coast Live Oak</v>
      </c>
      <c r="E152" s="1" t="s">
        <v>4</v>
      </c>
      <c r="F152" s="39">
        <v>31</v>
      </c>
      <c r="G152" s="10">
        <v>2</v>
      </c>
      <c r="H152" s="4">
        <v>40</v>
      </c>
      <c r="I152" s="4" t="s">
        <v>33</v>
      </c>
      <c r="J152" s="4" t="s">
        <v>92</v>
      </c>
      <c r="K152" s="4" t="s">
        <v>33</v>
      </c>
      <c r="L152" s="4" t="s">
        <v>32</v>
      </c>
      <c r="M152" s="4" t="s">
        <v>63</v>
      </c>
      <c r="N152" s="4" t="s">
        <v>66</v>
      </c>
      <c r="O152" s="1" t="s">
        <v>103</v>
      </c>
      <c r="P152" s="9">
        <v>0.6</v>
      </c>
      <c r="Q152" s="30" t="s">
        <v>60</v>
      </c>
      <c r="R152" s="9">
        <v>0.7</v>
      </c>
      <c r="S152" s="30" t="s">
        <v>151</v>
      </c>
      <c r="T152" s="1" t="s">
        <v>4</v>
      </c>
      <c r="U152" s="1" t="s">
        <v>33</v>
      </c>
      <c r="V152" s="1" t="str">
        <f t="shared" si="6"/>
        <v>Y</v>
      </c>
      <c r="W152" s="1" t="s">
        <v>28</v>
      </c>
      <c r="X152" s="8">
        <f>IF(W152="TFT",INDEX('Unit Cost Source Data'!$L$2:$L$87,MATCH('Measurement and Pricing Data'!C152,'Unit Cost Source Data'!$A$2:$A$87,0)),IF(W152="Volume",INDEX('Unit Cost Source Data'!$M$2:$M$87,MATCH('Measurement and Pricing Data'!C152,'Unit Cost Source Data'!$A$2:$A$87,0)),IF(W152="Height",INDEX('Unit Cost Source Data'!$N$2:$N$87,MATCH('Measurement and Pricing Data'!C152,'Unit Cost Source Data'!$A$2:$A$87,0)),"n/a")))</f>
        <v>62.700681380483083</v>
      </c>
      <c r="Y152" s="27">
        <f>IF(W152="TFT",(F152/G152)^2*PI()/4*G152*X152,IF(W152="Volume",PI()*4/3*(H152/2)^2*H152/2*X152,IF(W152="DRT",INDEX('Unit Cost Source Data'!$K$2:$K$87,MATCH('Measurement and Pricing Data'!C152,'Unit Cost Source Data'!$A$2:$A$87,0)),IF(W152="CCT",(1.08)^E152*INDEX('Unit Cost Source Data'!$K$2:$K$87,MATCH('Measurement and Pricing Data'!C152,'Unit Cost Source Data'!$A$2:$A$87,0))*2.5,IF(W152="Height",X152*H152)))))</f>
        <v>23662.2225</v>
      </c>
      <c r="Z152" s="27">
        <f>IF(W152="CCT","n/a",INDEX('Unit Cost Source Data'!$K$2:$K$87,MATCH('Measurement and Pricing Data'!C152,'Unit Cost Source Data'!$A$2:$A$87,0))*1.5)</f>
        <v>295.46999999999997</v>
      </c>
      <c r="AA152" s="15">
        <f t="shared" si="7"/>
        <v>2366.2222500000025</v>
      </c>
      <c r="AB152" s="15">
        <f t="shared" si="8"/>
        <v>2400</v>
      </c>
    </row>
    <row r="153" spans="1:28" ht="28.8" x14ac:dyDescent="0.3">
      <c r="A153" s="1">
        <v>152</v>
      </c>
      <c r="B153" s="1">
        <v>1</v>
      </c>
      <c r="C153" s="6" t="s">
        <v>44</v>
      </c>
      <c r="D153" s="1" t="str">
        <f>INDEX('Name Conversion Table'!$B$2:$B$31,MATCH('Measurement and Pricing Data'!C153,'Name Conversion Table'!$A$2:$A$31,0))</f>
        <v>Coast Live Oak</v>
      </c>
      <c r="E153" s="1" t="s">
        <v>4</v>
      </c>
      <c r="F153" s="39">
        <v>8</v>
      </c>
      <c r="G153" s="10">
        <v>1</v>
      </c>
      <c r="H153" s="4">
        <v>20</v>
      </c>
      <c r="I153" s="4" t="s">
        <v>33</v>
      </c>
      <c r="J153" s="4" t="s">
        <v>92</v>
      </c>
      <c r="K153" s="4" t="s">
        <v>33</v>
      </c>
      <c r="L153" s="4" t="s">
        <v>32</v>
      </c>
      <c r="M153" s="4" t="s">
        <v>72</v>
      </c>
      <c r="N153" s="4" t="s">
        <v>66</v>
      </c>
      <c r="O153" s="1" t="s">
        <v>103</v>
      </c>
      <c r="P153" s="9">
        <v>0.4</v>
      </c>
      <c r="Q153" s="30" t="s">
        <v>64</v>
      </c>
      <c r="R153" s="9">
        <v>1</v>
      </c>
      <c r="S153" s="30" t="s">
        <v>4</v>
      </c>
      <c r="T153" s="1" t="s">
        <v>4</v>
      </c>
      <c r="U153" s="1" t="s">
        <v>33</v>
      </c>
      <c r="V153" s="1" t="str">
        <f t="shared" si="6"/>
        <v>Y</v>
      </c>
      <c r="W153" s="1" t="s">
        <v>28</v>
      </c>
      <c r="X153" s="8">
        <f>IF(W153="TFT",INDEX('Unit Cost Source Data'!$L$2:$L$87,MATCH('Measurement and Pricing Data'!C153,'Unit Cost Source Data'!$A$2:$A$87,0)),IF(W153="Volume",INDEX('Unit Cost Source Data'!$M$2:$M$87,MATCH('Measurement and Pricing Data'!C153,'Unit Cost Source Data'!$A$2:$A$87,0)),IF(W153="Height",INDEX('Unit Cost Source Data'!$N$2:$N$87,MATCH('Measurement and Pricing Data'!C153,'Unit Cost Source Data'!$A$2:$A$87,0)),"n/a")))</f>
        <v>62.700681380483083</v>
      </c>
      <c r="Y153" s="27">
        <f>IF(W153="TFT",(F153/G153)^2*PI()/4*G153*X153,IF(W153="Volume",PI()*4/3*(H153/2)^2*H153/2*X153,IF(W153="DRT",INDEX('Unit Cost Source Data'!$K$2:$K$87,MATCH('Measurement and Pricing Data'!C153,'Unit Cost Source Data'!$A$2:$A$87,0)),IF(W153="CCT",(1.08)^E153*INDEX('Unit Cost Source Data'!$K$2:$K$87,MATCH('Measurement and Pricing Data'!C153,'Unit Cost Source Data'!$A$2:$A$87,0))*2.5,IF(W153="Height",X153*H153)))))</f>
        <v>3151.68</v>
      </c>
      <c r="Z153" s="27">
        <f>IF(W153="CCT","n/a",INDEX('Unit Cost Source Data'!$K$2:$K$87,MATCH('Measurement and Pricing Data'!C153,'Unit Cost Source Data'!$A$2:$A$87,0))*1.5)</f>
        <v>295.46999999999997</v>
      </c>
      <c r="AA153" s="15">
        <f t="shared" si="7"/>
        <v>1891.0079999999996</v>
      </c>
      <c r="AB153" s="15">
        <f t="shared" si="8"/>
        <v>1900</v>
      </c>
    </row>
    <row r="154" spans="1:28" ht="28.8" x14ac:dyDescent="0.3">
      <c r="A154" s="1">
        <v>153</v>
      </c>
      <c r="B154" s="1">
        <v>1</v>
      </c>
      <c r="C154" s="6" t="s">
        <v>44</v>
      </c>
      <c r="D154" s="1" t="str">
        <f>INDEX('Name Conversion Table'!$B$2:$B$31,MATCH('Measurement and Pricing Data'!C154,'Name Conversion Table'!$A$2:$A$31,0))</f>
        <v>Coast Live Oak</v>
      </c>
      <c r="E154" s="1" t="s">
        <v>4</v>
      </c>
      <c r="F154" s="39">
        <v>18</v>
      </c>
      <c r="G154" s="10">
        <v>1</v>
      </c>
      <c r="H154" s="4">
        <v>35</v>
      </c>
      <c r="I154" s="4" t="s">
        <v>33</v>
      </c>
      <c r="J154" s="4" t="s">
        <v>92</v>
      </c>
      <c r="K154" s="4" t="s">
        <v>33</v>
      </c>
      <c r="L154" s="4" t="s">
        <v>32</v>
      </c>
      <c r="M154" s="4" t="s">
        <v>72</v>
      </c>
      <c r="N154" s="4" t="s">
        <v>66</v>
      </c>
      <c r="O154" s="1" t="s">
        <v>103</v>
      </c>
      <c r="P154" s="9">
        <v>0.7</v>
      </c>
      <c r="Q154" s="30" t="s">
        <v>64</v>
      </c>
      <c r="R154" s="9">
        <v>0.8</v>
      </c>
      <c r="S154" s="30" t="s">
        <v>147</v>
      </c>
      <c r="T154" s="1" t="s">
        <v>4</v>
      </c>
      <c r="U154" s="1" t="s">
        <v>33</v>
      </c>
      <c r="V154" s="1" t="str">
        <f t="shared" si="6"/>
        <v>Y</v>
      </c>
      <c r="W154" s="1" t="s">
        <v>28</v>
      </c>
      <c r="X154" s="8">
        <f>IF(W154="TFT",INDEX('Unit Cost Source Data'!$L$2:$L$87,MATCH('Measurement and Pricing Data'!C154,'Unit Cost Source Data'!$A$2:$A$87,0)),IF(W154="Volume",INDEX('Unit Cost Source Data'!$M$2:$M$87,MATCH('Measurement and Pricing Data'!C154,'Unit Cost Source Data'!$A$2:$A$87,0)),IF(W154="Height",INDEX('Unit Cost Source Data'!$N$2:$N$87,MATCH('Measurement and Pricing Data'!C154,'Unit Cost Source Data'!$A$2:$A$87,0)),"n/a")))</f>
        <v>62.700681380483083</v>
      </c>
      <c r="Y154" s="27">
        <f>IF(W154="TFT",(F154/G154)^2*PI()/4*G154*X154,IF(W154="Volume",PI()*4/3*(H154/2)^2*H154/2*X154,IF(W154="DRT",INDEX('Unit Cost Source Data'!$K$2:$K$87,MATCH('Measurement and Pricing Data'!C154,'Unit Cost Source Data'!$A$2:$A$87,0)),IF(W154="CCT",(1.08)^E154*INDEX('Unit Cost Source Data'!$K$2:$K$87,MATCH('Measurement and Pricing Data'!C154,'Unit Cost Source Data'!$A$2:$A$87,0))*2.5,IF(W154="Height",X154*H154)))))</f>
        <v>15955.379999999997</v>
      </c>
      <c r="Z154" s="27">
        <f>IF(W154="CCT","n/a",INDEX('Unit Cost Source Data'!$K$2:$K$87,MATCH('Measurement and Pricing Data'!C154,'Unit Cost Source Data'!$A$2:$A$87,0))*1.5)</f>
        <v>295.46999999999997</v>
      </c>
      <c r="AA154" s="15">
        <f t="shared" si="7"/>
        <v>1595.5380000000005</v>
      </c>
      <c r="AB154" s="15">
        <f t="shared" si="8"/>
        <v>1600</v>
      </c>
    </row>
    <row r="155" spans="1:28" ht="28.8" x14ac:dyDescent="0.3">
      <c r="A155" s="1">
        <v>154</v>
      </c>
      <c r="B155" s="1">
        <v>1</v>
      </c>
      <c r="C155" s="6" t="s">
        <v>79</v>
      </c>
      <c r="D155" s="1" t="str">
        <f>INDEX('Name Conversion Table'!$B$2:$B$31,MATCH('Measurement and Pricing Data'!C155,'Name Conversion Table'!$A$2:$A$31,0))</f>
        <v>Aleppo Pine</v>
      </c>
      <c r="E155" s="1" t="s">
        <v>4</v>
      </c>
      <c r="F155" s="39">
        <v>34</v>
      </c>
      <c r="G155" s="10">
        <v>1</v>
      </c>
      <c r="H155" s="4">
        <v>70</v>
      </c>
      <c r="I155" s="4" t="s">
        <v>33</v>
      </c>
      <c r="J155" s="4" t="s">
        <v>92</v>
      </c>
      <c r="K155" s="4" t="s">
        <v>33</v>
      </c>
      <c r="L155" s="4" t="s">
        <v>33</v>
      </c>
      <c r="M155" s="4" t="s">
        <v>14</v>
      </c>
      <c r="N155" s="4" t="s">
        <v>66</v>
      </c>
      <c r="O155" s="1" t="s">
        <v>103</v>
      </c>
      <c r="P155" s="9">
        <v>0</v>
      </c>
      <c r="Q155" s="30" t="s">
        <v>55</v>
      </c>
      <c r="R155" s="9">
        <v>1</v>
      </c>
      <c r="S155" s="30" t="s">
        <v>4</v>
      </c>
      <c r="T155" s="1" t="s">
        <v>4</v>
      </c>
      <c r="U155" s="1" t="s">
        <v>33</v>
      </c>
      <c r="V155" s="1" t="str">
        <f t="shared" si="6"/>
        <v>N</v>
      </c>
      <c r="W155" s="1" t="s">
        <v>28</v>
      </c>
      <c r="X155" s="8">
        <f>IF(W155="TFT",INDEX('Unit Cost Source Data'!$L$2:$L$87,MATCH('Measurement and Pricing Data'!C155,'Unit Cost Source Data'!$A$2:$A$87,0)),IF(W155="Volume",INDEX('Unit Cost Source Data'!$M$2:$M$87,MATCH('Measurement and Pricing Data'!C155,'Unit Cost Source Data'!$A$2:$A$87,0)),IF(W155="Height",INDEX('Unit Cost Source Data'!$N$2:$N$87,MATCH('Measurement and Pricing Data'!C155,'Unit Cost Source Data'!$A$2:$A$87,0)),"n/a")))</f>
        <v>59.839075503690815</v>
      </c>
      <c r="Y155" s="27">
        <f>IF(W155="TFT",(F155/G155)^2*PI()/4*G155*X155,IF(W155="Volume",PI()*4/3*(H155/2)^2*H155/2*X155,IF(W155="DRT",INDEX('Unit Cost Source Data'!$K$2:$K$87,MATCH('Measurement and Pricing Data'!C155,'Unit Cost Source Data'!$A$2:$A$87,0)),IF(W155="CCT",(1.08)^E155*INDEX('Unit Cost Source Data'!$K$2:$K$87,MATCH('Measurement and Pricing Data'!C155,'Unit Cost Source Data'!$A$2:$A$87,0))*2.5,IF(W155="Height",X155*H155)))))</f>
        <v>54329.11</v>
      </c>
      <c r="Z155" s="27">
        <f>IF(W155="CCT","n/a",INDEX('Unit Cost Source Data'!$K$2:$K$87,MATCH('Measurement and Pricing Data'!C155,'Unit Cost Source Data'!$A$2:$A$87,0))*1.5)</f>
        <v>281.98500000000001</v>
      </c>
      <c r="AA155" s="15">
        <f t="shared" si="7"/>
        <v>54611.095000000001</v>
      </c>
      <c r="AB155" s="15">
        <f t="shared" si="8"/>
        <v>55000</v>
      </c>
    </row>
    <row r="156" spans="1:28" ht="28.8" x14ac:dyDescent="0.3">
      <c r="A156" s="1">
        <v>155</v>
      </c>
      <c r="B156" s="1">
        <v>1</v>
      </c>
      <c r="C156" s="6" t="s">
        <v>44</v>
      </c>
      <c r="D156" s="1" t="str">
        <f>INDEX('Name Conversion Table'!$B$2:$B$31,MATCH('Measurement and Pricing Data'!C156,'Name Conversion Table'!$A$2:$A$31,0))</f>
        <v>Coast Live Oak</v>
      </c>
      <c r="E156" s="1" t="s">
        <v>4</v>
      </c>
      <c r="F156" s="39">
        <v>7</v>
      </c>
      <c r="G156" s="10">
        <v>1</v>
      </c>
      <c r="H156" s="4">
        <v>15</v>
      </c>
      <c r="I156" s="4" t="s">
        <v>33</v>
      </c>
      <c r="J156" s="4" t="s">
        <v>92</v>
      </c>
      <c r="K156" s="4" t="s">
        <v>33</v>
      </c>
      <c r="L156" s="4" t="s">
        <v>32</v>
      </c>
      <c r="M156" s="4" t="s">
        <v>63</v>
      </c>
      <c r="N156" s="4" t="s">
        <v>66</v>
      </c>
      <c r="O156" s="1" t="s">
        <v>103</v>
      </c>
      <c r="P156" s="9">
        <v>0.3</v>
      </c>
      <c r="Q156" s="30" t="s">
        <v>60</v>
      </c>
      <c r="R156" s="9">
        <v>0.5</v>
      </c>
      <c r="S156" s="30" t="s">
        <v>152</v>
      </c>
      <c r="T156" s="1" t="s">
        <v>4</v>
      </c>
      <c r="U156" s="1" t="s">
        <v>33</v>
      </c>
      <c r="V156" s="1" t="str">
        <f t="shared" si="6"/>
        <v>Y</v>
      </c>
      <c r="W156" s="1" t="s">
        <v>28</v>
      </c>
      <c r="X156" s="8">
        <f>IF(W156="TFT",INDEX('Unit Cost Source Data'!$L$2:$L$87,MATCH('Measurement and Pricing Data'!C156,'Unit Cost Source Data'!$A$2:$A$87,0)),IF(W156="Volume",INDEX('Unit Cost Source Data'!$M$2:$M$87,MATCH('Measurement and Pricing Data'!C156,'Unit Cost Source Data'!$A$2:$A$87,0)),IF(W156="Height",INDEX('Unit Cost Source Data'!$N$2:$N$87,MATCH('Measurement and Pricing Data'!C156,'Unit Cost Source Data'!$A$2:$A$87,0)),"n/a")))</f>
        <v>62.700681380483083</v>
      </c>
      <c r="Y156" s="27">
        <f>IF(W156="TFT",(F156/G156)^2*PI()/4*G156*X156,IF(W156="Volume",PI()*4/3*(H156/2)^2*H156/2*X156,IF(W156="DRT",INDEX('Unit Cost Source Data'!$K$2:$K$87,MATCH('Measurement and Pricing Data'!C156,'Unit Cost Source Data'!$A$2:$A$87,0)),IF(W156="CCT",(1.08)^E156*INDEX('Unit Cost Source Data'!$K$2:$K$87,MATCH('Measurement and Pricing Data'!C156,'Unit Cost Source Data'!$A$2:$A$87,0))*2.5,IF(W156="Height",X156*H156)))))</f>
        <v>2413.0049999999997</v>
      </c>
      <c r="Z156" s="27">
        <f>IF(W156="CCT","n/a",INDEX('Unit Cost Source Data'!$K$2:$K$87,MATCH('Measurement and Pricing Data'!C156,'Unit Cost Source Data'!$A$2:$A$87,0))*1.5)</f>
        <v>295.46999999999997</v>
      </c>
      <c r="AA156" s="15">
        <f t="shared" si="7"/>
        <v>482.60100000000011</v>
      </c>
      <c r="AB156" s="15">
        <f t="shared" si="8"/>
        <v>480</v>
      </c>
    </row>
    <row r="157" spans="1:28" ht="28.8" x14ac:dyDescent="0.3">
      <c r="A157" s="1">
        <v>156</v>
      </c>
      <c r="B157" s="1">
        <v>1</v>
      </c>
      <c r="C157" s="6" t="s">
        <v>44</v>
      </c>
      <c r="D157" s="1" t="str">
        <f>INDEX('Name Conversion Table'!$B$2:$B$31,MATCH('Measurement and Pricing Data'!C157,'Name Conversion Table'!$A$2:$A$31,0))</f>
        <v>Coast Live Oak</v>
      </c>
      <c r="E157" s="1" t="s">
        <v>4</v>
      </c>
      <c r="F157" s="39">
        <v>29</v>
      </c>
      <c r="G157" s="10">
        <v>2</v>
      </c>
      <c r="H157" s="4">
        <v>40</v>
      </c>
      <c r="I157" s="4" t="s">
        <v>33</v>
      </c>
      <c r="J157" s="4" t="s">
        <v>92</v>
      </c>
      <c r="K157" s="4" t="s">
        <v>33</v>
      </c>
      <c r="L157" s="4" t="s">
        <v>32</v>
      </c>
      <c r="M157" s="4" t="s">
        <v>63</v>
      </c>
      <c r="N157" s="4" t="s">
        <v>66</v>
      </c>
      <c r="O157" s="1" t="s">
        <v>103</v>
      </c>
      <c r="P157" s="9">
        <v>0.6</v>
      </c>
      <c r="Q157" s="30" t="s">
        <v>60</v>
      </c>
      <c r="R157" s="9">
        <v>0.75</v>
      </c>
      <c r="S157" s="30" t="s">
        <v>153</v>
      </c>
      <c r="T157" s="1" t="s">
        <v>4</v>
      </c>
      <c r="U157" s="1" t="s">
        <v>33</v>
      </c>
      <c r="V157" s="1" t="str">
        <f t="shared" si="6"/>
        <v>Y</v>
      </c>
      <c r="W157" s="1" t="s">
        <v>28</v>
      </c>
      <c r="X157" s="8">
        <f>IF(W157="TFT",INDEX('Unit Cost Source Data'!$L$2:$L$87,MATCH('Measurement and Pricing Data'!C157,'Unit Cost Source Data'!$A$2:$A$87,0)),IF(W157="Volume",INDEX('Unit Cost Source Data'!$M$2:$M$87,MATCH('Measurement and Pricing Data'!C157,'Unit Cost Source Data'!$A$2:$A$87,0)),IF(W157="Height",INDEX('Unit Cost Source Data'!$N$2:$N$87,MATCH('Measurement and Pricing Data'!C157,'Unit Cost Source Data'!$A$2:$A$87,0)),"n/a")))</f>
        <v>62.700681380483083</v>
      </c>
      <c r="Y157" s="27">
        <f>IF(W157="TFT",(F157/G157)^2*PI()/4*G157*X157,IF(W157="Volume",PI()*4/3*(H157/2)^2*H157/2*X157,IF(W157="DRT",INDEX('Unit Cost Source Data'!$K$2:$K$87,MATCH('Measurement and Pricing Data'!C157,'Unit Cost Source Data'!$A$2:$A$87,0)),IF(W157="CCT",(1.08)^E157*INDEX('Unit Cost Source Data'!$K$2:$K$87,MATCH('Measurement and Pricing Data'!C157,'Unit Cost Source Data'!$A$2:$A$87,0))*2.5,IF(W157="Height",X157*H157)))))</f>
        <v>20707.522499999999</v>
      </c>
      <c r="Z157" s="27">
        <f>IF(W157="CCT","n/a",INDEX('Unit Cost Source Data'!$K$2:$K$87,MATCH('Measurement and Pricing Data'!C157,'Unit Cost Source Data'!$A$2:$A$87,0))*1.5)</f>
        <v>295.46999999999997</v>
      </c>
      <c r="AA157" s="15">
        <f t="shared" si="7"/>
        <v>3106.1283750000002</v>
      </c>
      <c r="AB157" s="15">
        <f t="shared" si="8"/>
        <v>3100</v>
      </c>
    </row>
    <row r="158" spans="1:28" ht="43.2" x14ac:dyDescent="0.3">
      <c r="A158" s="1">
        <v>157</v>
      </c>
      <c r="B158" s="1">
        <v>1</v>
      </c>
      <c r="C158" s="6" t="s">
        <v>44</v>
      </c>
      <c r="D158" s="1" t="str">
        <f>INDEX('Name Conversion Table'!$B$2:$B$31,MATCH('Measurement and Pricing Data'!C158,'Name Conversion Table'!$A$2:$A$31,0))</f>
        <v>Coast Live Oak</v>
      </c>
      <c r="E158" s="1" t="s">
        <v>4</v>
      </c>
      <c r="F158" s="39">
        <v>10</v>
      </c>
      <c r="G158" s="10">
        <v>1</v>
      </c>
      <c r="H158" s="4">
        <v>25</v>
      </c>
      <c r="I158" s="4" t="s">
        <v>33</v>
      </c>
      <c r="J158" s="4" t="s">
        <v>92</v>
      </c>
      <c r="K158" s="4" t="s">
        <v>33</v>
      </c>
      <c r="L158" s="4" t="s">
        <v>32</v>
      </c>
      <c r="M158" s="4" t="s">
        <v>63</v>
      </c>
      <c r="N158" s="4" t="s">
        <v>66</v>
      </c>
      <c r="O158" s="1" t="s">
        <v>103</v>
      </c>
      <c r="P158" s="9">
        <v>0.7</v>
      </c>
      <c r="Q158" s="30" t="s">
        <v>60</v>
      </c>
      <c r="R158" s="9">
        <v>0.8</v>
      </c>
      <c r="S158" s="30" t="s">
        <v>136</v>
      </c>
      <c r="T158" s="1" t="s">
        <v>4</v>
      </c>
      <c r="U158" s="1" t="s">
        <v>33</v>
      </c>
      <c r="V158" s="1" t="str">
        <f t="shared" si="6"/>
        <v>Y</v>
      </c>
      <c r="W158" s="1" t="s">
        <v>28</v>
      </c>
      <c r="X158" s="8">
        <f>IF(W158="TFT",INDEX('Unit Cost Source Data'!$L$2:$L$87,MATCH('Measurement and Pricing Data'!C158,'Unit Cost Source Data'!$A$2:$A$87,0)),IF(W158="Volume",INDEX('Unit Cost Source Data'!$M$2:$M$87,MATCH('Measurement and Pricing Data'!C158,'Unit Cost Source Data'!$A$2:$A$87,0)),IF(W158="Height",INDEX('Unit Cost Source Data'!$N$2:$N$87,MATCH('Measurement and Pricing Data'!C158,'Unit Cost Source Data'!$A$2:$A$87,0)),"n/a")))</f>
        <v>62.700681380483083</v>
      </c>
      <c r="Y158" s="27">
        <f>IF(W158="TFT",(F158/G158)^2*PI()/4*G158*X158,IF(W158="Volume",PI()*4/3*(H158/2)^2*H158/2*X158,IF(W158="DRT",INDEX('Unit Cost Source Data'!$K$2:$K$87,MATCH('Measurement and Pricing Data'!C158,'Unit Cost Source Data'!$A$2:$A$87,0)),IF(W158="CCT",(1.08)^E158*INDEX('Unit Cost Source Data'!$K$2:$K$87,MATCH('Measurement and Pricing Data'!C158,'Unit Cost Source Data'!$A$2:$A$87,0))*2.5,IF(W158="Height",X158*H158)))))</f>
        <v>4924.5</v>
      </c>
      <c r="Z158" s="27">
        <f>IF(W158="CCT","n/a",INDEX('Unit Cost Source Data'!$K$2:$K$87,MATCH('Measurement and Pricing Data'!C158,'Unit Cost Source Data'!$A$2:$A$87,0))*1.5)</f>
        <v>295.46999999999997</v>
      </c>
      <c r="AA158" s="15">
        <f t="shared" si="7"/>
        <v>492.45000000000118</v>
      </c>
      <c r="AB158" s="15">
        <f t="shared" si="8"/>
        <v>490</v>
      </c>
    </row>
    <row r="159" spans="1:28" ht="28.8" x14ac:dyDescent="0.3">
      <c r="A159" s="1">
        <v>158</v>
      </c>
      <c r="B159" s="1">
        <v>1</v>
      </c>
      <c r="C159" s="6" t="s">
        <v>44</v>
      </c>
      <c r="D159" s="1" t="str">
        <f>INDEX('Name Conversion Table'!$B$2:$B$31,MATCH('Measurement and Pricing Data'!C159,'Name Conversion Table'!$A$2:$A$31,0))</f>
        <v>Coast Live Oak</v>
      </c>
      <c r="E159" s="1" t="s">
        <v>4</v>
      </c>
      <c r="F159" s="39">
        <v>9</v>
      </c>
      <c r="G159" s="10">
        <v>1</v>
      </c>
      <c r="H159" s="4">
        <v>20</v>
      </c>
      <c r="I159" s="4" t="s">
        <v>33</v>
      </c>
      <c r="J159" s="4" t="s">
        <v>92</v>
      </c>
      <c r="K159" s="4" t="s">
        <v>33</v>
      </c>
      <c r="L159" s="4" t="s">
        <v>32</v>
      </c>
      <c r="M159" s="4" t="s">
        <v>64</v>
      </c>
      <c r="N159" s="4" t="s">
        <v>66</v>
      </c>
      <c r="O159" s="1" t="s">
        <v>103</v>
      </c>
      <c r="P159" s="9">
        <v>0.7</v>
      </c>
      <c r="Q159" s="30" t="s">
        <v>64</v>
      </c>
      <c r="R159" s="9">
        <v>1</v>
      </c>
      <c r="S159" s="30" t="s">
        <v>4</v>
      </c>
      <c r="T159" s="1" t="s">
        <v>4</v>
      </c>
      <c r="U159" s="1" t="s">
        <v>33</v>
      </c>
      <c r="V159" s="1" t="str">
        <f t="shared" si="6"/>
        <v>Y</v>
      </c>
      <c r="W159" s="1" t="s">
        <v>28</v>
      </c>
      <c r="X159" s="8">
        <f>IF(W159="TFT",INDEX('Unit Cost Source Data'!$L$2:$L$87,MATCH('Measurement and Pricing Data'!C159,'Unit Cost Source Data'!$A$2:$A$87,0)),IF(W159="Volume",INDEX('Unit Cost Source Data'!$M$2:$M$87,MATCH('Measurement and Pricing Data'!C159,'Unit Cost Source Data'!$A$2:$A$87,0)),IF(W159="Height",INDEX('Unit Cost Source Data'!$N$2:$N$87,MATCH('Measurement and Pricing Data'!C159,'Unit Cost Source Data'!$A$2:$A$87,0)),"n/a")))</f>
        <v>62.700681380483083</v>
      </c>
      <c r="Y159" s="27">
        <f>IF(W159="TFT",(F159/G159)^2*PI()/4*G159*X159,IF(W159="Volume",PI()*4/3*(H159/2)^2*H159/2*X159,IF(W159="DRT",INDEX('Unit Cost Source Data'!$K$2:$K$87,MATCH('Measurement and Pricing Data'!C159,'Unit Cost Source Data'!$A$2:$A$87,0)),IF(W159="CCT",(1.08)^E159*INDEX('Unit Cost Source Data'!$K$2:$K$87,MATCH('Measurement and Pricing Data'!C159,'Unit Cost Source Data'!$A$2:$A$87,0))*2.5,IF(W159="Height",X159*H159)))))</f>
        <v>3988.8449999999993</v>
      </c>
      <c r="Z159" s="27">
        <f>IF(W159="CCT","n/a",INDEX('Unit Cost Source Data'!$K$2:$K$87,MATCH('Measurement and Pricing Data'!C159,'Unit Cost Source Data'!$A$2:$A$87,0))*1.5)</f>
        <v>295.46999999999997</v>
      </c>
      <c r="AA159" s="15">
        <f t="shared" si="7"/>
        <v>1196.6535000000003</v>
      </c>
      <c r="AB159" s="15">
        <f t="shared" si="8"/>
        <v>1200</v>
      </c>
    </row>
    <row r="160" spans="1:28" ht="28.8" x14ac:dyDescent="0.3">
      <c r="A160" s="1">
        <v>159</v>
      </c>
      <c r="B160" s="1">
        <v>1</v>
      </c>
      <c r="C160" s="6" t="s">
        <v>44</v>
      </c>
      <c r="D160" s="1" t="str">
        <f>INDEX('Name Conversion Table'!$B$2:$B$31,MATCH('Measurement and Pricing Data'!C160,'Name Conversion Table'!$A$2:$A$31,0))</f>
        <v>Coast Live Oak</v>
      </c>
      <c r="E160" s="1" t="s">
        <v>4</v>
      </c>
      <c r="F160" s="39">
        <v>13</v>
      </c>
      <c r="G160" s="10">
        <v>1</v>
      </c>
      <c r="H160" s="4">
        <v>30</v>
      </c>
      <c r="I160" s="4" t="s">
        <v>33</v>
      </c>
      <c r="J160" s="4" t="s">
        <v>92</v>
      </c>
      <c r="K160" s="4" t="s">
        <v>33</v>
      </c>
      <c r="L160" s="4" t="s">
        <v>32</v>
      </c>
      <c r="M160" s="4" t="s">
        <v>64</v>
      </c>
      <c r="N160" s="4" t="s">
        <v>66</v>
      </c>
      <c r="O160" s="1" t="s">
        <v>103</v>
      </c>
      <c r="P160" s="9">
        <v>0.8</v>
      </c>
      <c r="Q160" s="30" t="s">
        <v>64</v>
      </c>
      <c r="R160" s="9">
        <v>1</v>
      </c>
      <c r="S160" s="30" t="s">
        <v>4</v>
      </c>
      <c r="T160" s="1" t="s">
        <v>4</v>
      </c>
      <c r="U160" s="1" t="s">
        <v>33</v>
      </c>
      <c r="V160" s="1" t="str">
        <f t="shared" si="6"/>
        <v>Y</v>
      </c>
      <c r="W160" s="1" t="s">
        <v>28</v>
      </c>
      <c r="X160" s="8">
        <f>IF(W160="TFT",INDEX('Unit Cost Source Data'!$L$2:$L$87,MATCH('Measurement and Pricing Data'!C160,'Unit Cost Source Data'!$A$2:$A$87,0)),IF(W160="Volume",INDEX('Unit Cost Source Data'!$M$2:$M$87,MATCH('Measurement and Pricing Data'!C160,'Unit Cost Source Data'!$A$2:$A$87,0)),IF(W160="Height",INDEX('Unit Cost Source Data'!$N$2:$N$87,MATCH('Measurement and Pricing Data'!C160,'Unit Cost Source Data'!$A$2:$A$87,0)),"n/a")))</f>
        <v>62.700681380483083</v>
      </c>
      <c r="Y160" s="27">
        <f>IF(W160="TFT",(F160/G160)^2*PI()/4*G160*X160,IF(W160="Volume",PI()*4/3*(H160/2)^2*H160/2*X160,IF(W160="DRT",INDEX('Unit Cost Source Data'!$K$2:$K$87,MATCH('Measurement and Pricing Data'!C160,'Unit Cost Source Data'!$A$2:$A$87,0)),IF(W160="CCT",(1.08)^E160*INDEX('Unit Cost Source Data'!$K$2:$K$87,MATCH('Measurement and Pricing Data'!C160,'Unit Cost Source Data'!$A$2:$A$87,0))*2.5,IF(W160="Height",X160*H160)))))</f>
        <v>8322.4049999999988</v>
      </c>
      <c r="Z160" s="27">
        <f>IF(W160="CCT","n/a",INDEX('Unit Cost Source Data'!$K$2:$K$87,MATCH('Measurement and Pricing Data'!C160,'Unit Cost Source Data'!$A$2:$A$87,0))*1.5)</f>
        <v>295.46999999999997</v>
      </c>
      <c r="AA160" s="15">
        <f t="shared" si="7"/>
        <v>1664.4809999999989</v>
      </c>
      <c r="AB160" s="15">
        <f t="shared" si="8"/>
        <v>1700</v>
      </c>
    </row>
    <row r="161" spans="1:28" ht="28.8" x14ac:dyDescent="0.3">
      <c r="A161" s="1">
        <v>160</v>
      </c>
      <c r="B161" s="1">
        <v>1</v>
      </c>
      <c r="C161" s="6" t="s">
        <v>44</v>
      </c>
      <c r="D161" s="1" t="str">
        <f>INDEX('Name Conversion Table'!$B$2:$B$31,MATCH('Measurement and Pricing Data'!C161,'Name Conversion Table'!$A$2:$A$31,0))</f>
        <v>Coast Live Oak</v>
      </c>
      <c r="E161" s="1" t="s">
        <v>4</v>
      </c>
      <c r="F161" s="39">
        <v>10</v>
      </c>
      <c r="G161" s="10">
        <v>1</v>
      </c>
      <c r="H161" s="4">
        <v>20</v>
      </c>
      <c r="I161" s="4" t="s">
        <v>33</v>
      </c>
      <c r="J161" s="4" t="s">
        <v>92</v>
      </c>
      <c r="K161" s="4" t="s">
        <v>33</v>
      </c>
      <c r="L161" s="4" t="s">
        <v>32</v>
      </c>
      <c r="M161" s="4" t="s">
        <v>63</v>
      </c>
      <c r="N161" s="4" t="s">
        <v>66</v>
      </c>
      <c r="O161" s="1" t="s">
        <v>103</v>
      </c>
      <c r="P161" s="9">
        <v>0.5</v>
      </c>
      <c r="Q161" s="30" t="s">
        <v>60</v>
      </c>
      <c r="R161" s="9">
        <v>0.7</v>
      </c>
      <c r="S161" s="30" t="s">
        <v>154</v>
      </c>
      <c r="T161" s="1" t="s">
        <v>4</v>
      </c>
      <c r="U161" s="1" t="s">
        <v>33</v>
      </c>
      <c r="V161" s="1" t="str">
        <f t="shared" si="6"/>
        <v>Y</v>
      </c>
      <c r="W161" s="1" t="s">
        <v>28</v>
      </c>
      <c r="X161" s="8">
        <f>IF(W161="TFT",INDEX('Unit Cost Source Data'!$L$2:$L$87,MATCH('Measurement and Pricing Data'!C161,'Unit Cost Source Data'!$A$2:$A$87,0)),IF(W161="Volume",INDEX('Unit Cost Source Data'!$M$2:$M$87,MATCH('Measurement and Pricing Data'!C161,'Unit Cost Source Data'!$A$2:$A$87,0)),IF(W161="Height",INDEX('Unit Cost Source Data'!$N$2:$N$87,MATCH('Measurement and Pricing Data'!C161,'Unit Cost Source Data'!$A$2:$A$87,0)),"n/a")))</f>
        <v>62.700681380483083</v>
      </c>
      <c r="Y161" s="27">
        <f>IF(W161="TFT",(F161/G161)^2*PI()/4*G161*X161,IF(W161="Volume",PI()*4/3*(H161/2)^2*H161/2*X161,IF(W161="DRT",INDEX('Unit Cost Source Data'!$K$2:$K$87,MATCH('Measurement and Pricing Data'!C161,'Unit Cost Source Data'!$A$2:$A$87,0)),IF(W161="CCT",(1.08)^E161*INDEX('Unit Cost Source Data'!$K$2:$K$87,MATCH('Measurement and Pricing Data'!C161,'Unit Cost Source Data'!$A$2:$A$87,0))*2.5,IF(W161="Height",X161*H161)))))</f>
        <v>4924.5</v>
      </c>
      <c r="Z161" s="27">
        <f>IF(W161="CCT","n/a",INDEX('Unit Cost Source Data'!$K$2:$K$87,MATCH('Measurement and Pricing Data'!C161,'Unit Cost Source Data'!$A$2:$A$87,0))*1.5)</f>
        <v>295.46999999999997</v>
      </c>
      <c r="AA161" s="15">
        <f t="shared" si="7"/>
        <v>984.89999999999964</v>
      </c>
      <c r="AB161" s="15">
        <f t="shared" si="8"/>
        <v>980</v>
      </c>
    </row>
    <row r="162" spans="1:28" ht="28.8" x14ac:dyDescent="0.3">
      <c r="A162" s="1">
        <v>161</v>
      </c>
      <c r="B162" s="1">
        <v>1</v>
      </c>
      <c r="C162" s="6" t="s">
        <v>44</v>
      </c>
      <c r="D162" s="1" t="str">
        <f>INDEX('Name Conversion Table'!$B$2:$B$31,MATCH('Measurement and Pricing Data'!C162,'Name Conversion Table'!$A$2:$A$31,0))</f>
        <v>Coast Live Oak</v>
      </c>
      <c r="E162" s="1" t="s">
        <v>4</v>
      </c>
      <c r="F162" s="39">
        <v>12</v>
      </c>
      <c r="G162" s="10">
        <v>1</v>
      </c>
      <c r="H162" s="4">
        <v>35</v>
      </c>
      <c r="I162" s="4" t="s">
        <v>33</v>
      </c>
      <c r="J162" s="4" t="s">
        <v>92</v>
      </c>
      <c r="K162" s="4" t="s">
        <v>33</v>
      </c>
      <c r="L162" s="4" t="s">
        <v>32</v>
      </c>
      <c r="M162" s="4" t="s">
        <v>14</v>
      </c>
      <c r="N162" s="4" t="s">
        <v>66</v>
      </c>
      <c r="O162" s="1" t="s">
        <v>103</v>
      </c>
      <c r="P162" s="9">
        <v>0</v>
      </c>
      <c r="Q162" s="30" t="s">
        <v>118</v>
      </c>
      <c r="R162" s="9">
        <v>1</v>
      </c>
      <c r="S162" s="30" t="s">
        <v>4</v>
      </c>
      <c r="T162" s="1" t="s">
        <v>4</v>
      </c>
      <c r="U162" s="1" t="s">
        <v>33</v>
      </c>
      <c r="V162" s="1" t="str">
        <f t="shared" si="6"/>
        <v>N</v>
      </c>
      <c r="W162" s="1" t="s">
        <v>28</v>
      </c>
      <c r="X162" s="8">
        <f>IF(W162="TFT",INDEX('Unit Cost Source Data'!$L$2:$L$87,MATCH('Measurement and Pricing Data'!C162,'Unit Cost Source Data'!$A$2:$A$87,0)),IF(W162="Volume",INDEX('Unit Cost Source Data'!$M$2:$M$87,MATCH('Measurement and Pricing Data'!C162,'Unit Cost Source Data'!$A$2:$A$87,0)),IF(W162="Height",INDEX('Unit Cost Source Data'!$N$2:$N$87,MATCH('Measurement and Pricing Data'!C162,'Unit Cost Source Data'!$A$2:$A$87,0)),"n/a")))</f>
        <v>62.700681380483083</v>
      </c>
      <c r="Y162" s="27">
        <f>IF(W162="TFT",(F162/G162)^2*PI()/4*G162*X162,IF(W162="Volume",PI()*4/3*(H162/2)^2*H162/2*X162,IF(W162="DRT",INDEX('Unit Cost Source Data'!$K$2:$K$87,MATCH('Measurement and Pricing Data'!C162,'Unit Cost Source Data'!$A$2:$A$87,0)),IF(W162="CCT",(1.08)^E162*INDEX('Unit Cost Source Data'!$K$2:$K$87,MATCH('Measurement and Pricing Data'!C162,'Unit Cost Source Data'!$A$2:$A$87,0))*2.5,IF(W162="Height",X162*H162)))))</f>
        <v>7091.28</v>
      </c>
      <c r="Z162" s="27">
        <f>IF(W162="CCT","n/a",INDEX('Unit Cost Source Data'!$K$2:$K$87,MATCH('Measurement and Pricing Data'!C162,'Unit Cost Source Data'!$A$2:$A$87,0))*1.5)</f>
        <v>295.46999999999997</v>
      </c>
      <c r="AA162" s="15">
        <f t="shared" si="7"/>
        <v>7386.75</v>
      </c>
      <c r="AB162" s="15">
        <f t="shared" si="8"/>
        <v>7400</v>
      </c>
    </row>
    <row r="163" spans="1:28" ht="28.8" x14ac:dyDescent="0.3">
      <c r="A163" s="1">
        <v>162</v>
      </c>
      <c r="B163" s="1">
        <v>1</v>
      </c>
      <c r="C163" s="6" t="s">
        <v>44</v>
      </c>
      <c r="D163" s="1" t="str">
        <f>INDEX('Name Conversion Table'!$B$2:$B$31,MATCH('Measurement and Pricing Data'!C163,'Name Conversion Table'!$A$2:$A$31,0))</f>
        <v>Coast Live Oak</v>
      </c>
      <c r="E163" s="1" t="s">
        <v>4</v>
      </c>
      <c r="F163" s="39">
        <v>14</v>
      </c>
      <c r="G163" s="10">
        <v>1</v>
      </c>
      <c r="H163" s="4">
        <v>30</v>
      </c>
      <c r="I163" s="4" t="s">
        <v>33</v>
      </c>
      <c r="J163" s="4" t="s">
        <v>92</v>
      </c>
      <c r="K163" s="4" t="s">
        <v>33</v>
      </c>
      <c r="L163" s="4" t="s">
        <v>32</v>
      </c>
      <c r="M163" s="4" t="s">
        <v>63</v>
      </c>
      <c r="N163" s="4" t="s">
        <v>66</v>
      </c>
      <c r="O163" s="1" t="s">
        <v>103</v>
      </c>
      <c r="P163" s="9">
        <v>0.7</v>
      </c>
      <c r="Q163" s="30" t="s">
        <v>60</v>
      </c>
      <c r="R163" s="9">
        <v>1</v>
      </c>
      <c r="S163" s="30" t="s">
        <v>4</v>
      </c>
      <c r="T163" s="1" t="s">
        <v>4</v>
      </c>
      <c r="U163" s="1" t="s">
        <v>33</v>
      </c>
      <c r="V163" s="1" t="str">
        <f t="shared" si="6"/>
        <v>Y</v>
      </c>
      <c r="W163" s="1" t="s">
        <v>28</v>
      </c>
      <c r="X163" s="8">
        <f>IF(W163="TFT",INDEX('Unit Cost Source Data'!$L$2:$L$87,MATCH('Measurement and Pricing Data'!C163,'Unit Cost Source Data'!$A$2:$A$87,0)),IF(W163="Volume",INDEX('Unit Cost Source Data'!$M$2:$M$87,MATCH('Measurement and Pricing Data'!C163,'Unit Cost Source Data'!$A$2:$A$87,0)),IF(W163="Height",INDEX('Unit Cost Source Data'!$N$2:$N$87,MATCH('Measurement and Pricing Data'!C163,'Unit Cost Source Data'!$A$2:$A$87,0)),"n/a")))</f>
        <v>62.700681380483083</v>
      </c>
      <c r="Y163" s="27">
        <f>IF(W163="TFT",(F163/G163)^2*PI()/4*G163*X163,IF(W163="Volume",PI()*4/3*(H163/2)^2*H163/2*X163,IF(W163="DRT",INDEX('Unit Cost Source Data'!$K$2:$K$87,MATCH('Measurement and Pricing Data'!C163,'Unit Cost Source Data'!$A$2:$A$87,0)),IF(W163="CCT",(1.08)^E163*INDEX('Unit Cost Source Data'!$K$2:$K$87,MATCH('Measurement and Pricing Data'!C163,'Unit Cost Source Data'!$A$2:$A$87,0))*2.5,IF(W163="Height",X163*H163)))))</f>
        <v>9652.0199999999986</v>
      </c>
      <c r="Z163" s="27">
        <f>IF(W163="CCT","n/a",INDEX('Unit Cost Source Data'!$K$2:$K$87,MATCH('Measurement and Pricing Data'!C163,'Unit Cost Source Data'!$A$2:$A$87,0))*1.5)</f>
        <v>295.46999999999997</v>
      </c>
      <c r="AA163" s="15">
        <f t="shared" si="7"/>
        <v>2895.6059999999989</v>
      </c>
      <c r="AB163" s="15">
        <f t="shared" si="8"/>
        <v>2900</v>
      </c>
    </row>
    <row r="164" spans="1:28" ht="28.8" x14ac:dyDescent="0.3">
      <c r="A164" s="1">
        <v>163</v>
      </c>
      <c r="B164" s="1">
        <v>3</v>
      </c>
      <c r="C164" s="6" t="s">
        <v>44</v>
      </c>
      <c r="D164" s="1" t="str">
        <f>INDEX('Name Conversion Table'!$B$2:$B$31,MATCH('Measurement and Pricing Data'!C164,'Name Conversion Table'!$A$2:$A$31,0))</f>
        <v>Coast Live Oak</v>
      </c>
      <c r="E164" s="1" t="s">
        <v>4</v>
      </c>
      <c r="F164" s="39">
        <v>4</v>
      </c>
      <c r="G164" s="10">
        <v>1</v>
      </c>
      <c r="H164" s="4">
        <v>25</v>
      </c>
      <c r="I164" s="4" t="s">
        <v>33</v>
      </c>
      <c r="J164" s="4" t="s">
        <v>92</v>
      </c>
      <c r="K164" s="4" t="s">
        <v>33</v>
      </c>
      <c r="L164" s="4" t="s">
        <v>32</v>
      </c>
      <c r="M164" s="4" t="s">
        <v>63</v>
      </c>
      <c r="N164" s="4" t="s">
        <v>66</v>
      </c>
      <c r="O164" s="1" t="s">
        <v>103</v>
      </c>
      <c r="P164" s="9">
        <v>0.3</v>
      </c>
      <c r="Q164" s="30" t="s">
        <v>60</v>
      </c>
      <c r="R164" s="9">
        <v>1</v>
      </c>
      <c r="S164" s="30" t="s">
        <v>4</v>
      </c>
      <c r="T164" s="1" t="s">
        <v>4</v>
      </c>
      <c r="U164" s="1" t="s">
        <v>33</v>
      </c>
      <c r="V164" s="1" t="str">
        <f t="shared" si="6"/>
        <v>Y</v>
      </c>
      <c r="W164" s="1" t="s">
        <v>28</v>
      </c>
      <c r="X164" s="8">
        <f>IF(W164="TFT",INDEX('Unit Cost Source Data'!$L$2:$L$87,MATCH('Measurement and Pricing Data'!C164,'Unit Cost Source Data'!$A$2:$A$87,0)),IF(W164="Volume",INDEX('Unit Cost Source Data'!$M$2:$M$87,MATCH('Measurement and Pricing Data'!C164,'Unit Cost Source Data'!$A$2:$A$87,0)),IF(W164="Height",INDEX('Unit Cost Source Data'!$N$2:$N$87,MATCH('Measurement and Pricing Data'!C164,'Unit Cost Source Data'!$A$2:$A$87,0)),"n/a")))</f>
        <v>62.700681380483083</v>
      </c>
      <c r="Y164" s="27">
        <f>IF(W164="TFT",(F164/G164)^2*PI()/4*G164*X164,IF(W164="Volume",PI()*4/3*(H164/2)^2*H164/2*X164,IF(W164="DRT",INDEX('Unit Cost Source Data'!$K$2:$K$87,MATCH('Measurement and Pricing Data'!C164,'Unit Cost Source Data'!$A$2:$A$87,0)),IF(W164="CCT",(1.08)^E164*INDEX('Unit Cost Source Data'!$K$2:$K$87,MATCH('Measurement and Pricing Data'!C164,'Unit Cost Source Data'!$A$2:$A$87,0))*2.5,IF(W164="Height",X164*H164)))))</f>
        <v>787.92</v>
      </c>
      <c r="Z164" s="27">
        <f>IF(W164="CCT","n/a",INDEX('Unit Cost Source Data'!$K$2:$K$87,MATCH('Measurement and Pricing Data'!C164,'Unit Cost Source Data'!$A$2:$A$87,0))*1.5)</f>
        <v>295.46999999999997</v>
      </c>
      <c r="AA164" s="15">
        <f t="shared" si="7"/>
        <v>1654.6319999999996</v>
      </c>
      <c r="AB164" s="15">
        <f t="shared" si="8"/>
        <v>1700</v>
      </c>
    </row>
    <row r="165" spans="1:28" ht="28.8" x14ac:dyDescent="0.3">
      <c r="A165" s="1">
        <v>164</v>
      </c>
      <c r="B165" s="1">
        <v>1</v>
      </c>
      <c r="C165" s="6" t="s">
        <v>44</v>
      </c>
      <c r="D165" s="1" t="str">
        <f>INDEX('Name Conversion Table'!$B$2:$B$31,MATCH('Measurement and Pricing Data'!C165,'Name Conversion Table'!$A$2:$A$31,0))</f>
        <v>Coast Live Oak</v>
      </c>
      <c r="E165" s="1" t="s">
        <v>4</v>
      </c>
      <c r="F165" s="39">
        <v>14</v>
      </c>
      <c r="G165" s="10">
        <v>1</v>
      </c>
      <c r="H165" s="4">
        <v>30</v>
      </c>
      <c r="I165" s="4" t="s">
        <v>33</v>
      </c>
      <c r="J165" s="4" t="s">
        <v>92</v>
      </c>
      <c r="K165" s="4" t="s">
        <v>33</v>
      </c>
      <c r="L165" s="4" t="s">
        <v>32</v>
      </c>
      <c r="M165" s="4" t="s">
        <v>63</v>
      </c>
      <c r="N165" s="4" t="s">
        <v>66</v>
      </c>
      <c r="O165" s="1" t="s">
        <v>103</v>
      </c>
      <c r="P165" s="9">
        <v>0.7</v>
      </c>
      <c r="Q165" s="30" t="s">
        <v>60</v>
      </c>
      <c r="R165" s="9">
        <v>1</v>
      </c>
      <c r="S165" s="30" t="s">
        <v>4</v>
      </c>
      <c r="T165" s="1" t="s">
        <v>4</v>
      </c>
      <c r="U165" s="1" t="s">
        <v>33</v>
      </c>
      <c r="V165" s="1" t="str">
        <f t="shared" si="6"/>
        <v>Y</v>
      </c>
      <c r="W165" s="1" t="s">
        <v>28</v>
      </c>
      <c r="X165" s="8">
        <f>IF(W165="TFT",INDEX('Unit Cost Source Data'!$L$2:$L$87,MATCH('Measurement and Pricing Data'!C165,'Unit Cost Source Data'!$A$2:$A$87,0)),IF(W165="Volume",INDEX('Unit Cost Source Data'!$M$2:$M$87,MATCH('Measurement and Pricing Data'!C165,'Unit Cost Source Data'!$A$2:$A$87,0)),IF(W165="Height",INDEX('Unit Cost Source Data'!$N$2:$N$87,MATCH('Measurement and Pricing Data'!C165,'Unit Cost Source Data'!$A$2:$A$87,0)),"n/a")))</f>
        <v>62.700681380483083</v>
      </c>
      <c r="Y165" s="27">
        <f>IF(W165="TFT",(F165/G165)^2*PI()/4*G165*X165,IF(W165="Volume",PI()*4/3*(H165/2)^2*H165/2*X165,IF(W165="DRT",INDEX('Unit Cost Source Data'!$K$2:$K$87,MATCH('Measurement and Pricing Data'!C165,'Unit Cost Source Data'!$A$2:$A$87,0)),IF(W165="CCT",(1.08)^E165*INDEX('Unit Cost Source Data'!$K$2:$K$87,MATCH('Measurement and Pricing Data'!C165,'Unit Cost Source Data'!$A$2:$A$87,0))*2.5,IF(W165="Height",X165*H165)))))</f>
        <v>9652.0199999999986</v>
      </c>
      <c r="Z165" s="27">
        <f>IF(W165="CCT","n/a",INDEX('Unit Cost Source Data'!$K$2:$K$87,MATCH('Measurement and Pricing Data'!C165,'Unit Cost Source Data'!$A$2:$A$87,0))*1.5)</f>
        <v>295.46999999999997</v>
      </c>
      <c r="AA165" s="15">
        <f t="shared" si="7"/>
        <v>2895.6059999999989</v>
      </c>
      <c r="AB165" s="15">
        <f t="shared" si="8"/>
        <v>2900</v>
      </c>
    </row>
    <row r="166" spans="1:28" ht="28.8" x14ac:dyDescent="0.3">
      <c r="A166" s="1">
        <v>165</v>
      </c>
      <c r="B166" s="1">
        <v>1</v>
      </c>
      <c r="C166" s="6" t="s">
        <v>44</v>
      </c>
      <c r="D166" s="1" t="str">
        <f>INDEX('Name Conversion Table'!$B$2:$B$31,MATCH('Measurement and Pricing Data'!C166,'Name Conversion Table'!$A$2:$A$31,0))</f>
        <v>Coast Live Oak</v>
      </c>
      <c r="E166" s="1" t="s">
        <v>4</v>
      </c>
      <c r="F166" s="39">
        <v>20</v>
      </c>
      <c r="G166" s="10">
        <v>1</v>
      </c>
      <c r="H166" s="4">
        <v>45</v>
      </c>
      <c r="I166" s="4" t="s">
        <v>33</v>
      </c>
      <c r="J166" s="4" t="s">
        <v>92</v>
      </c>
      <c r="K166" s="4" t="s">
        <v>33</v>
      </c>
      <c r="L166" s="4" t="s">
        <v>32</v>
      </c>
      <c r="M166" s="4" t="s">
        <v>63</v>
      </c>
      <c r="N166" s="4" t="s">
        <v>66</v>
      </c>
      <c r="O166" s="1" t="s">
        <v>103</v>
      </c>
      <c r="P166" s="9">
        <v>0.8</v>
      </c>
      <c r="Q166" s="30" t="s">
        <v>60</v>
      </c>
      <c r="R166" s="9">
        <v>1</v>
      </c>
      <c r="S166" s="30" t="s">
        <v>4</v>
      </c>
      <c r="T166" s="1" t="s">
        <v>4</v>
      </c>
      <c r="U166" s="1" t="s">
        <v>33</v>
      </c>
      <c r="V166" s="1" t="str">
        <f t="shared" si="6"/>
        <v>Y</v>
      </c>
      <c r="W166" s="1" t="s">
        <v>28</v>
      </c>
      <c r="X166" s="8">
        <f>IF(W166="TFT",INDEX('Unit Cost Source Data'!$L$2:$L$87,MATCH('Measurement and Pricing Data'!C166,'Unit Cost Source Data'!$A$2:$A$87,0)),IF(W166="Volume",INDEX('Unit Cost Source Data'!$M$2:$M$87,MATCH('Measurement and Pricing Data'!C166,'Unit Cost Source Data'!$A$2:$A$87,0)),IF(W166="Height",INDEX('Unit Cost Source Data'!$N$2:$N$87,MATCH('Measurement and Pricing Data'!C166,'Unit Cost Source Data'!$A$2:$A$87,0)),"n/a")))</f>
        <v>62.700681380483083</v>
      </c>
      <c r="Y166" s="27">
        <f>IF(W166="TFT",(F166/G166)^2*PI()/4*G166*X166,IF(W166="Volume",PI()*4/3*(H166/2)^2*H166/2*X166,IF(W166="DRT",INDEX('Unit Cost Source Data'!$K$2:$K$87,MATCH('Measurement and Pricing Data'!C166,'Unit Cost Source Data'!$A$2:$A$87,0)),IF(W166="CCT",(1.08)^E166*INDEX('Unit Cost Source Data'!$K$2:$K$87,MATCH('Measurement and Pricing Data'!C166,'Unit Cost Source Data'!$A$2:$A$87,0))*2.5,IF(W166="Height",X166*H166)))))</f>
        <v>19698</v>
      </c>
      <c r="Z166" s="27">
        <f>IF(W166="CCT","n/a",INDEX('Unit Cost Source Data'!$K$2:$K$87,MATCH('Measurement and Pricing Data'!C166,'Unit Cost Source Data'!$A$2:$A$87,0))*1.5)</f>
        <v>295.46999999999997</v>
      </c>
      <c r="AA166" s="15">
        <f t="shared" si="7"/>
        <v>3939.6000000000004</v>
      </c>
      <c r="AB166" s="15">
        <f t="shared" si="8"/>
        <v>3900</v>
      </c>
    </row>
    <row r="167" spans="1:28" ht="28.8" x14ac:dyDescent="0.3">
      <c r="A167" s="1">
        <v>166</v>
      </c>
      <c r="B167" s="1">
        <v>1</v>
      </c>
      <c r="C167" s="6" t="s">
        <v>44</v>
      </c>
      <c r="D167" s="1" t="str">
        <f>INDEX('Name Conversion Table'!$B$2:$B$31,MATCH('Measurement and Pricing Data'!C167,'Name Conversion Table'!$A$2:$A$31,0))</f>
        <v>Coast Live Oak</v>
      </c>
      <c r="E167" s="1" t="s">
        <v>4</v>
      </c>
      <c r="F167" s="39">
        <v>26</v>
      </c>
      <c r="G167" s="10">
        <v>3</v>
      </c>
      <c r="H167" s="4">
        <v>30</v>
      </c>
      <c r="I167" s="4" t="s">
        <v>33</v>
      </c>
      <c r="J167" s="4" t="s">
        <v>92</v>
      </c>
      <c r="K167" s="4" t="s">
        <v>33</v>
      </c>
      <c r="L167" s="4" t="s">
        <v>32</v>
      </c>
      <c r="M167" s="4" t="s">
        <v>63</v>
      </c>
      <c r="N167" s="4" t="s">
        <v>66</v>
      </c>
      <c r="O167" s="1" t="s">
        <v>103</v>
      </c>
      <c r="P167" s="9">
        <v>0.7</v>
      </c>
      <c r="Q167" s="30" t="s">
        <v>60</v>
      </c>
      <c r="R167" s="9">
        <v>1</v>
      </c>
      <c r="S167" s="30" t="s">
        <v>4</v>
      </c>
      <c r="T167" s="1" t="s">
        <v>4</v>
      </c>
      <c r="U167" s="1" t="s">
        <v>33</v>
      </c>
      <c r="V167" s="1" t="str">
        <f t="shared" si="6"/>
        <v>Y</v>
      </c>
      <c r="W167" s="1" t="s">
        <v>28</v>
      </c>
      <c r="X167" s="8">
        <f>IF(W167="TFT",INDEX('Unit Cost Source Data'!$L$2:$L$87,MATCH('Measurement and Pricing Data'!C167,'Unit Cost Source Data'!$A$2:$A$87,0)),IF(W167="Volume",INDEX('Unit Cost Source Data'!$M$2:$M$87,MATCH('Measurement and Pricing Data'!C167,'Unit Cost Source Data'!$A$2:$A$87,0)),IF(W167="Height",INDEX('Unit Cost Source Data'!$N$2:$N$87,MATCH('Measurement and Pricing Data'!C167,'Unit Cost Source Data'!$A$2:$A$87,0)),"n/a")))</f>
        <v>62.700681380483083</v>
      </c>
      <c r="Y167" s="27">
        <f>IF(W167="TFT",(F167/G167)^2*PI()/4*G167*X167,IF(W167="Volume",PI()*4/3*(H167/2)^2*H167/2*X167,IF(W167="DRT",INDEX('Unit Cost Source Data'!$K$2:$K$87,MATCH('Measurement and Pricing Data'!C167,'Unit Cost Source Data'!$A$2:$A$87,0)),IF(W167="CCT",(1.08)^E167*INDEX('Unit Cost Source Data'!$K$2:$K$87,MATCH('Measurement and Pricing Data'!C167,'Unit Cost Source Data'!$A$2:$A$87,0))*2.5,IF(W167="Height",X167*H167)))))</f>
        <v>11096.539999999997</v>
      </c>
      <c r="Z167" s="27">
        <f>IF(W167="CCT","n/a",INDEX('Unit Cost Source Data'!$K$2:$K$87,MATCH('Measurement and Pricing Data'!C167,'Unit Cost Source Data'!$A$2:$A$87,0))*1.5)</f>
        <v>295.46999999999997</v>
      </c>
      <c r="AA167" s="15">
        <f t="shared" si="7"/>
        <v>3328.9619999999986</v>
      </c>
      <c r="AB167" s="15">
        <f t="shared" si="8"/>
        <v>3300</v>
      </c>
    </row>
    <row r="168" spans="1:28" ht="28.8" x14ac:dyDescent="0.3">
      <c r="A168" s="1">
        <v>167</v>
      </c>
      <c r="B168" s="1">
        <v>1</v>
      </c>
      <c r="C168" s="6" t="s">
        <v>44</v>
      </c>
      <c r="D168" s="1" t="str">
        <f>INDEX('Name Conversion Table'!$B$2:$B$31,MATCH('Measurement and Pricing Data'!C168,'Name Conversion Table'!$A$2:$A$31,0))</f>
        <v>Coast Live Oak</v>
      </c>
      <c r="E168" s="1" t="s">
        <v>4</v>
      </c>
      <c r="F168" s="39">
        <v>11</v>
      </c>
      <c r="G168" s="10">
        <v>2</v>
      </c>
      <c r="H168" s="4">
        <v>18</v>
      </c>
      <c r="I168" s="4" t="s">
        <v>33</v>
      </c>
      <c r="J168" s="4" t="s">
        <v>92</v>
      </c>
      <c r="K168" s="4" t="s">
        <v>33</v>
      </c>
      <c r="L168" s="4" t="s">
        <v>32</v>
      </c>
      <c r="M168" s="4" t="s">
        <v>63</v>
      </c>
      <c r="N168" s="4" t="s">
        <v>66</v>
      </c>
      <c r="O168" s="1" t="s">
        <v>103</v>
      </c>
      <c r="P168" s="9">
        <v>0.7</v>
      </c>
      <c r="Q168" s="30" t="s">
        <v>60</v>
      </c>
      <c r="R168" s="9">
        <v>1</v>
      </c>
      <c r="S168" s="30" t="s">
        <v>4</v>
      </c>
      <c r="T168" s="1" t="s">
        <v>4</v>
      </c>
      <c r="U168" s="1" t="s">
        <v>33</v>
      </c>
      <c r="V168" s="1" t="str">
        <f t="shared" si="6"/>
        <v>Y</v>
      </c>
      <c r="W168" s="1" t="s">
        <v>28</v>
      </c>
      <c r="X168" s="8">
        <f>IF(W168="TFT",INDEX('Unit Cost Source Data'!$L$2:$L$87,MATCH('Measurement and Pricing Data'!C168,'Unit Cost Source Data'!$A$2:$A$87,0)),IF(W168="Volume",INDEX('Unit Cost Source Data'!$M$2:$M$87,MATCH('Measurement and Pricing Data'!C168,'Unit Cost Source Data'!$A$2:$A$87,0)),IF(W168="Height",INDEX('Unit Cost Source Data'!$N$2:$N$87,MATCH('Measurement and Pricing Data'!C168,'Unit Cost Source Data'!$A$2:$A$87,0)),"n/a")))</f>
        <v>62.700681380483083</v>
      </c>
      <c r="Y168" s="27">
        <f>IF(W168="TFT",(F168/G168)^2*PI()/4*G168*X168,IF(W168="Volume",PI()*4/3*(H168/2)^2*H168/2*X168,IF(W168="DRT",INDEX('Unit Cost Source Data'!$K$2:$K$87,MATCH('Measurement and Pricing Data'!C168,'Unit Cost Source Data'!$A$2:$A$87,0)),IF(W168="CCT",(1.08)^E168*INDEX('Unit Cost Source Data'!$K$2:$K$87,MATCH('Measurement and Pricing Data'!C168,'Unit Cost Source Data'!$A$2:$A$87,0))*2.5,IF(W168="Height",X168*H168)))))</f>
        <v>2979.3224999999998</v>
      </c>
      <c r="Z168" s="27">
        <f>IF(W168="CCT","n/a",INDEX('Unit Cost Source Data'!$K$2:$K$87,MATCH('Measurement and Pricing Data'!C168,'Unit Cost Source Data'!$A$2:$A$87,0))*1.5)</f>
        <v>295.46999999999997</v>
      </c>
      <c r="AA168" s="15">
        <f t="shared" si="7"/>
        <v>893.79674999999997</v>
      </c>
      <c r="AB168" s="15">
        <f t="shared" si="8"/>
        <v>890</v>
      </c>
    </row>
    <row r="169" spans="1:28" ht="28.8" x14ac:dyDescent="0.3">
      <c r="A169" s="1">
        <v>168</v>
      </c>
      <c r="B169" s="1">
        <v>1</v>
      </c>
      <c r="C169" s="6" t="s">
        <v>44</v>
      </c>
      <c r="D169" s="1" t="str">
        <f>INDEX('Name Conversion Table'!$B$2:$B$31,MATCH('Measurement and Pricing Data'!C169,'Name Conversion Table'!$A$2:$A$31,0))</f>
        <v>Coast Live Oak</v>
      </c>
      <c r="E169" s="1" t="s">
        <v>4</v>
      </c>
      <c r="F169" s="39">
        <v>11</v>
      </c>
      <c r="G169" s="10">
        <v>1</v>
      </c>
      <c r="H169" s="4">
        <v>30</v>
      </c>
      <c r="I169" s="4" t="s">
        <v>33</v>
      </c>
      <c r="J169" s="4" t="s">
        <v>92</v>
      </c>
      <c r="K169" s="4" t="s">
        <v>33</v>
      </c>
      <c r="L169" s="4" t="s">
        <v>32</v>
      </c>
      <c r="M169" s="4" t="s">
        <v>63</v>
      </c>
      <c r="N169" s="4" t="s">
        <v>66</v>
      </c>
      <c r="O169" s="1" t="s">
        <v>103</v>
      </c>
      <c r="P169" s="9">
        <v>0.7</v>
      </c>
      <c r="Q169" s="30" t="s">
        <v>60</v>
      </c>
      <c r="R169" s="9">
        <v>1</v>
      </c>
      <c r="S169" s="30" t="s">
        <v>4</v>
      </c>
      <c r="T169" s="1" t="s">
        <v>4</v>
      </c>
      <c r="U169" s="1" t="s">
        <v>33</v>
      </c>
      <c r="V169" s="1" t="str">
        <f t="shared" si="6"/>
        <v>Y</v>
      </c>
      <c r="W169" s="1" t="s">
        <v>28</v>
      </c>
      <c r="X169" s="8">
        <f>IF(W169="TFT",INDEX('Unit Cost Source Data'!$L$2:$L$87,MATCH('Measurement and Pricing Data'!C169,'Unit Cost Source Data'!$A$2:$A$87,0)),IF(W169="Volume",INDEX('Unit Cost Source Data'!$M$2:$M$87,MATCH('Measurement and Pricing Data'!C169,'Unit Cost Source Data'!$A$2:$A$87,0)),IF(W169="Height",INDEX('Unit Cost Source Data'!$N$2:$N$87,MATCH('Measurement and Pricing Data'!C169,'Unit Cost Source Data'!$A$2:$A$87,0)),"n/a")))</f>
        <v>62.700681380483083</v>
      </c>
      <c r="Y169" s="27">
        <f>IF(W169="TFT",(F169/G169)^2*PI()/4*G169*X169,IF(W169="Volume",PI()*4/3*(H169/2)^2*H169/2*X169,IF(W169="DRT",INDEX('Unit Cost Source Data'!$K$2:$K$87,MATCH('Measurement and Pricing Data'!C169,'Unit Cost Source Data'!$A$2:$A$87,0)),IF(W169="CCT",(1.08)^E169*INDEX('Unit Cost Source Data'!$K$2:$K$87,MATCH('Measurement and Pricing Data'!C169,'Unit Cost Source Data'!$A$2:$A$87,0))*2.5,IF(W169="Height",X169*H169)))))</f>
        <v>5958.6449999999995</v>
      </c>
      <c r="Z169" s="27">
        <f>IF(W169="CCT","n/a",INDEX('Unit Cost Source Data'!$K$2:$K$87,MATCH('Measurement and Pricing Data'!C169,'Unit Cost Source Data'!$A$2:$A$87,0))*1.5)</f>
        <v>295.46999999999997</v>
      </c>
      <c r="AA169" s="15">
        <f t="shared" si="7"/>
        <v>1787.5934999999999</v>
      </c>
      <c r="AB169" s="15">
        <f t="shared" si="8"/>
        <v>1800</v>
      </c>
    </row>
    <row r="170" spans="1:28" ht="28.8" x14ac:dyDescent="0.3">
      <c r="A170" s="1">
        <v>169</v>
      </c>
      <c r="B170" s="1">
        <v>1</v>
      </c>
      <c r="C170" s="6" t="s">
        <v>44</v>
      </c>
      <c r="D170" s="1" t="str">
        <f>INDEX('Name Conversion Table'!$B$2:$B$31,MATCH('Measurement and Pricing Data'!C170,'Name Conversion Table'!$A$2:$A$31,0))</f>
        <v>Coast Live Oak</v>
      </c>
      <c r="E170" s="1" t="s">
        <v>4</v>
      </c>
      <c r="F170" s="39">
        <v>16</v>
      </c>
      <c r="G170" s="10">
        <v>1</v>
      </c>
      <c r="H170" s="4">
        <v>35</v>
      </c>
      <c r="I170" s="4" t="s">
        <v>33</v>
      </c>
      <c r="J170" s="4" t="s">
        <v>92</v>
      </c>
      <c r="K170" s="4" t="s">
        <v>33</v>
      </c>
      <c r="L170" s="4" t="s">
        <v>32</v>
      </c>
      <c r="M170" s="4" t="s">
        <v>14</v>
      </c>
      <c r="N170" s="4" t="s">
        <v>66</v>
      </c>
      <c r="O170" s="1" t="s">
        <v>103</v>
      </c>
      <c r="P170" s="9">
        <v>0</v>
      </c>
      <c r="Q170" s="30" t="s">
        <v>55</v>
      </c>
      <c r="R170" s="9">
        <v>0.7</v>
      </c>
      <c r="S170" s="30" t="s">
        <v>155</v>
      </c>
      <c r="T170" s="1" t="s">
        <v>4</v>
      </c>
      <c r="U170" s="1" t="s">
        <v>33</v>
      </c>
      <c r="V170" s="1" t="str">
        <f t="shared" si="6"/>
        <v>N</v>
      </c>
      <c r="W170" s="1" t="s">
        <v>28</v>
      </c>
      <c r="X170" s="8">
        <f>IF(W170="TFT",INDEX('Unit Cost Source Data'!$L$2:$L$87,MATCH('Measurement and Pricing Data'!C170,'Unit Cost Source Data'!$A$2:$A$87,0)),IF(W170="Volume",INDEX('Unit Cost Source Data'!$M$2:$M$87,MATCH('Measurement and Pricing Data'!C170,'Unit Cost Source Data'!$A$2:$A$87,0)),IF(W170="Height",INDEX('Unit Cost Source Data'!$N$2:$N$87,MATCH('Measurement and Pricing Data'!C170,'Unit Cost Source Data'!$A$2:$A$87,0)),"n/a")))</f>
        <v>62.700681380483083</v>
      </c>
      <c r="Y170" s="27">
        <f>IF(W170="TFT",(F170/G170)^2*PI()/4*G170*X170,IF(W170="Volume",PI()*4/3*(H170/2)^2*H170/2*X170,IF(W170="DRT",INDEX('Unit Cost Source Data'!$K$2:$K$87,MATCH('Measurement and Pricing Data'!C170,'Unit Cost Source Data'!$A$2:$A$87,0)),IF(W170="CCT",(1.08)^E170*INDEX('Unit Cost Source Data'!$K$2:$K$87,MATCH('Measurement and Pricing Data'!C170,'Unit Cost Source Data'!$A$2:$A$87,0))*2.5,IF(W170="Height",X170*H170)))))</f>
        <v>12606.72</v>
      </c>
      <c r="Z170" s="27">
        <f>IF(W170="CCT","n/a",INDEX('Unit Cost Source Data'!$K$2:$K$87,MATCH('Measurement and Pricing Data'!C170,'Unit Cost Source Data'!$A$2:$A$87,0))*1.5)</f>
        <v>295.46999999999997</v>
      </c>
      <c r="AA170" s="15">
        <f t="shared" si="7"/>
        <v>9120.1739999999991</v>
      </c>
      <c r="AB170" s="15">
        <f t="shared" si="8"/>
        <v>9100</v>
      </c>
    </row>
    <row r="171" spans="1:28" ht="28.8" x14ac:dyDescent="0.3">
      <c r="A171" s="1">
        <v>170</v>
      </c>
      <c r="B171" s="1">
        <v>1</v>
      </c>
      <c r="C171" s="6" t="s">
        <v>44</v>
      </c>
      <c r="D171" s="1" t="str">
        <f>INDEX('Name Conversion Table'!$B$2:$B$31,MATCH('Measurement and Pricing Data'!C171,'Name Conversion Table'!$A$2:$A$31,0))</f>
        <v>Coast Live Oak</v>
      </c>
      <c r="E171" s="1" t="s">
        <v>4</v>
      </c>
      <c r="F171" s="39">
        <v>12</v>
      </c>
      <c r="G171" s="10">
        <v>1</v>
      </c>
      <c r="H171" s="4">
        <v>35</v>
      </c>
      <c r="I171" s="4" t="s">
        <v>33</v>
      </c>
      <c r="J171" s="4" t="s">
        <v>92</v>
      </c>
      <c r="K171" s="4" t="s">
        <v>33</v>
      </c>
      <c r="L171" s="4" t="s">
        <v>32</v>
      </c>
      <c r="M171" s="4" t="s">
        <v>14</v>
      </c>
      <c r="N171" s="4" t="s">
        <v>66</v>
      </c>
      <c r="O171" s="1" t="s">
        <v>103</v>
      </c>
      <c r="P171" s="9">
        <v>0</v>
      </c>
      <c r="Q171" s="30" t="s">
        <v>55</v>
      </c>
      <c r="R171" s="9">
        <v>1</v>
      </c>
      <c r="S171" s="30" t="s">
        <v>4</v>
      </c>
      <c r="T171" s="1" t="s">
        <v>4</v>
      </c>
      <c r="U171" s="1" t="s">
        <v>33</v>
      </c>
      <c r="V171" s="1" t="str">
        <f t="shared" si="6"/>
        <v>N</v>
      </c>
      <c r="W171" s="1" t="s">
        <v>28</v>
      </c>
      <c r="X171" s="8">
        <f>IF(W171="TFT",INDEX('Unit Cost Source Data'!$L$2:$L$87,MATCH('Measurement and Pricing Data'!C171,'Unit Cost Source Data'!$A$2:$A$87,0)),IF(W171="Volume",INDEX('Unit Cost Source Data'!$M$2:$M$87,MATCH('Measurement and Pricing Data'!C171,'Unit Cost Source Data'!$A$2:$A$87,0)),IF(W171="Height",INDEX('Unit Cost Source Data'!$N$2:$N$87,MATCH('Measurement and Pricing Data'!C171,'Unit Cost Source Data'!$A$2:$A$87,0)),"n/a")))</f>
        <v>62.700681380483083</v>
      </c>
      <c r="Y171" s="27">
        <f>IF(W171="TFT",(F171/G171)^2*PI()/4*G171*X171,IF(W171="Volume",PI()*4/3*(H171/2)^2*H171/2*X171,IF(W171="DRT",INDEX('Unit Cost Source Data'!$K$2:$K$87,MATCH('Measurement and Pricing Data'!C171,'Unit Cost Source Data'!$A$2:$A$87,0)),IF(W171="CCT",(1.08)^E171*INDEX('Unit Cost Source Data'!$K$2:$K$87,MATCH('Measurement and Pricing Data'!C171,'Unit Cost Source Data'!$A$2:$A$87,0))*2.5,IF(W171="Height",X171*H171)))))</f>
        <v>7091.28</v>
      </c>
      <c r="Z171" s="27">
        <f>IF(W171="CCT","n/a",INDEX('Unit Cost Source Data'!$K$2:$K$87,MATCH('Measurement and Pricing Data'!C171,'Unit Cost Source Data'!$A$2:$A$87,0))*1.5)</f>
        <v>295.46999999999997</v>
      </c>
      <c r="AA171" s="15">
        <f t="shared" si="7"/>
        <v>7386.75</v>
      </c>
      <c r="AB171" s="15">
        <f t="shared" si="8"/>
        <v>7400</v>
      </c>
    </row>
    <row r="172" spans="1:28" ht="28.8" x14ac:dyDescent="0.3">
      <c r="A172" s="1">
        <v>171</v>
      </c>
      <c r="B172" s="1">
        <v>1</v>
      </c>
      <c r="C172" s="6" t="s">
        <v>44</v>
      </c>
      <c r="D172" s="1" t="str">
        <f>INDEX('Name Conversion Table'!$B$2:$B$31,MATCH('Measurement and Pricing Data'!C172,'Name Conversion Table'!$A$2:$A$31,0))</f>
        <v>Coast Live Oak</v>
      </c>
      <c r="E172" s="1" t="s">
        <v>4</v>
      </c>
      <c r="F172" s="39">
        <v>7</v>
      </c>
      <c r="G172" s="10">
        <v>1</v>
      </c>
      <c r="H172" s="4">
        <v>20</v>
      </c>
      <c r="I172" s="4" t="s">
        <v>33</v>
      </c>
      <c r="J172" s="4" t="s">
        <v>92</v>
      </c>
      <c r="K172" s="4" t="s">
        <v>33</v>
      </c>
      <c r="L172" s="4" t="s">
        <v>32</v>
      </c>
      <c r="M172" s="4" t="s">
        <v>14</v>
      </c>
      <c r="N172" s="4" t="s">
        <v>66</v>
      </c>
      <c r="O172" s="1" t="s">
        <v>103</v>
      </c>
      <c r="P172" s="9">
        <v>0</v>
      </c>
      <c r="Q172" s="30" t="s">
        <v>55</v>
      </c>
      <c r="R172" s="9">
        <v>0.8</v>
      </c>
      <c r="S172" s="30" t="s">
        <v>155</v>
      </c>
      <c r="T172" s="1" t="s">
        <v>4</v>
      </c>
      <c r="U172" s="1" t="s">
        <v>33</v>
      </c>
      <c r="V172" s="1" t="str">
        <f t="shared" si="6"/>
        <v>N</v>
      </c>
      <c r="W172" s="1" t="s">
        <v>28</v>
      </c>
      <c r="X172" s="8">
        <f>IF(W172="TFT",INDEX('Unit Cost Source Data'!$L$2:$L$87,MATCH('Measurement and Pricing Data'!C172,'Unit Cost Source Data'!$A$2:$A$87,0)),IF(W172="Volume",INDEX('Unit Cost Source Data'!$M$2:$M$87,MATCH('Measurement and Pricing Data'!C172,'Unit Cost Source Data'!$A$2:$A$87,0)),IF(W172="Height",INDEX('Unit Cost Source Data'!$N$2:$N$87,MATCH('Measurement and Pricing Data'!C172,'Unit Cost Source Data'!$A$2:$A$87,0)),"n/a")))</f>
        <v>62.700681380483083</v>
      </c>
      <c r="Y172" s="27">
        <f>IF(W172="TFT",(F172/G172)^2*PI()/4*G172*X172,IF(W172="Volume",PI()*4/3*(H172/2)^2*H172/2*X172,IF(W172="DRT",INDEX('Unit Cost Source Data'!$K$2:$K$87,MATCH('Measurement and Pricing Data'!C172,'Unit Cost Source Data'!$A$2:$A$87,0)),IF(W172="CCT",(1.08)^E172*INDEX('Unit Cost Source Data'!$K$2:$K$87,MATCH('Measurement and Pricing Data'!C172,'Unit Cost Source Data'!$A$2:$A$87,0))*2.5,IF(W172="Height",X172*H172)))))</f>
        <v>2413.0049999999997</v>
      </c>
      <c r="Z172" s="27">
        <f>IF(W172="CCT","n/a",INDEX('Unit Cost Source Data'!$K$2:$K$87,MATCH('Measurement and Pricing Data'!C172,'Unit Cost Source Data'!$A$2:$A$87,0))*1.5)</f>
        <v>295.46999999999997</v>
      </c>
      <c r="AA172" s="15">
        <f t="shared" si="7"/>
        <v>2225.8739999999998</v>
      </c>
      <c r="AB172" s="15">
        <f t="shared" si="8"/>
        <v>2200</v>
      </c>
    </row>
    <row r="173" spans="1:28" ht="28.8" x14ac:dyDescent="0.3">
      <c r="A173" s="1">
        <v>172</v>
      </c>
      <c r="B173" s="1">
        <v>1</v>
      </c>
      <c r="C173" s="6" t="s">
        <v>44</v>
      </c>
      <c r="D173" s="1" t="str">
        <f>INDEX('Name Conversion Table'!$B$2:$B$31,MATCH('Measurement and Pricing Data'!C173,'Name Conversion Table'!$A$2:$A$31,0))</f>
        <v>Coast Live Oak</v>
      </c>
      <c r="E173" s="1" t="s">
        <v>4</v>
      </c>
      <c r="F173" s="39">
        <v>22</v>
      </c>
      <c r="G173" s="10">
        <v>1</v>
      </c>
      <c r="H173" s="4">
        <v>40</v>
      </c>
      <c r="I173" s="4" t="s">
        <v>33</v>
      </c>
      <c r="J173" s="4" t="s">
        <v>92</v>
      </c>
      <c r="K173" s="4" t="s">
        <v>33</v>
      </c>
      <c r="L173" s="4" t="s">
        <v>32</v>
      </c>
      <c r="M173" s="4" t="s">
        <v>63</v>
      </c>
      <c r="N173" s="4" t="s">
        <v>66</v>
      </c>
      <c r="O173" s="1" t="s">
        <v>103</v>
      </c>
      <c r="P173" s="9">
        <v>0.65</v>
      </c>
      <c r="Q173" s="30" t="s">
        <v>60</v>
      </c>
      <c r="R173" s="9">
        <v>0.75</v>
      </c>
      <c r="S173" s="30" t="s">
        <v>155</v>
      </c>
      <c r="T173" s="1" t="s">
        <v>4</v>
      </c>
      <c r="U173" s="1" t="s">
        <v>33</v>
      </c>
      <c r="V173" s="1" t="str">
        <f t="shared" si="6"/>
        <v>Y</v>
      </c>
      <c r="W173" s="1" t="s">
        <v>28</v>
      </c>
      <c r="X173" s="8">
        <f>IF(W173="TFT",INDEX('Unit Cost Source Data'!$L$2:$L$87,MATCH('Measurement and Pricing Data'!C173,'Unit Cost Source Data'!$A$2:$A$87,0)),IF(W173="Volume",INDEX('Unit Cost Source Data'!$M$2:$M$87,MATCH('Measurement and Pricing Data'!C173,'Unit Cost Source Data'!$A$2:$A$87,0)),IF(W173="Height",INDEX('Unit Cost Source Data'!$N$2:$N$87,MATCH('Measurement and Pricing Data'!C173,'Unit Cost Source Data'!$A$2:$A$87,0)),"n/a")))</f>
        <v>62.700681380483083</v>
      </c>
      <c r="Y173" s="27">
        <f>IF(W173="TFT",(F173/G173)^2*PI()/4*G173*X173,IF(W173="Volume",PI()*4/3*(H173/2)^2*H173/2*X173,IF(W173="DRT",INDEX('Unit Cost Source Data'!$K$2:$K$87,MATCH('Measurement and Pricing Data'!C173,'Unit Cost Source Data'!$A$2:$A$87,0)),IF(W173="CCT",(1.08)^E173*INDEX('Unit Cost Source Data'!$K$2:$K$87,MATCH('Measurement and Pricing Data'!C173,'Unit Cost Source Data'!$A$2:$A$87,0))*2.5,IF(W173="Height",X173*H173)))))</f>
        <v>23834.579999999998</v>
      </c>
      <c r="Z173" s="27">
        <f>IF(W173="CCT","n/a",INDEX('Unit Cost Source Data'!$K$2:$K$87,MATCH('Measurement and Pricing Data'!C173,'Unit Cost Source Data'!$A$2:$A$87,0))*1.5)</f>
        <v>295.46999999999997</v>
      </c>
      <c r="AA173" s="15">
        <f t="shared" si="7"/>
        <v>2383.4580000000005</v>
      </c>
      <c r="AB173" s="15">
        <f t="shared" si="8"/>
        <v>2400</v>
      </c>
    </row>
    <row r="174" spans="1:28" ht="28.8" x14ac:dyDescent="0.3">
      <c r="A174" s="1">
        <v>173</v>
      </c>
      <c r="B174" s="1">
        <v>1</v>
      </c>
      <c r="C174" s="6" t="s">
        <v>44</v>
      </c>
      <c r="D174" s="1" t="str">
        <f>INDEX('Name Conversion Table'!$B$2:$B$31,MATCH('Measurement and Pricing Data'!C174,'Name Conversion Table'!$A$2:$A$31,0))</f>
        <v>Coast Live Oak</v>
      </c>
      <c r="E174" s="1" t="s">
        <v>4</v>
      </c>
      <c r="F174" s="39">
        <v>18</v>
      </c>
      <c r="G174" s="10">
        <v>1</v>
      </c>
      <c r="H174" s="4">
        <v>30</v>
      </c>
      <c r="I174" s="4" t="s">
        <v>33</v>
      </c>
      <c r="J174" s="4" t="s">
        <v>92</v>
      </c>
      <c r="K174" s="4" t="s">
        <v>33</v>
      </c>
      <c r="L174" s="4" t="s">
        <v>32</v>
      </c>
      <c r="M174" s="4" t="s">
        <v>63</v>
      </c>
      <c r="N174" s="4" t="s">
        <v>66</v>
      </c>
      <c r="O174" s="1" t="s">
        <v>103</v>
      </c>
      <c r="P174" s="9">
        <v>0.65</v>
      </c>
      <c r="Q174" s="30" t="s">
        <v>60</v>
      </c>
      <c r="R174" s="9">
        <v>1</v>
      </c>
      <c r="S174" s="30" t="s">
        <v>4</v>
      </c>
      <c r="T174" s="1" t="s">
        <v>4</v>
      </c>
      <c r="U174" s="1" t="s">
        <v>33</v>
      </c>
      <c r="V174" s="1" t="str">
        <f t="shared" si="6"/>
        <v>Y</v>
      </c>
      <c r="W174" s="1" t="s">
        <v>28</v>
      </c>
      <c r="X174" s="8">
        <f>IF(W174="TFT",INDEX('Unit Cost Source Data'!$L$2:$L$87,MATCH('Measurement and Pricing Data'!C174,'Unit Cost Source Data'!$A$2:$A$87,0)),IF(W174="Volume",INDEX('Unit Cost Source Data'!$M$2:$M$87,MATCH('Measurement and Pricing Data'!C174,'Unit Cost Source Data'!$A$2:$A$87,0)),IF(W174="Height",INDEX('Unit Cost Source Data'!$N$2:$N$87,MATCH('Measurement and Pricing Data'!C174,'Unit Cost Source Data'!$A$2:$A$87,0)),"n/a")))</f>
        <v>62.700681380483083</v>
      </c>
      <c r="Y174" s="27">
        <f>IF(W174="TFT",(F174/G174)^2*PI()/4*G174*X174,IF(W174="Volume",PI()*4/3*(H174/2)^2*H174/2*X174,IF(W174="DRT",INDEX('Unit Cost Source Data'!$K$2:$K$87,MATCH('Measurement and Pricing Data'!C174,'Unit Cost Source Data'!$A$2:$A$87,0)),IF(W174="CCT",(1.08)^E174*INDEX('Unit Cost Source Data'!$K$2:$K$87,MATCH('Measurement and Pricing Data'!C174,'Unit Cost Source Data'!$A$2:$A$87,0))*2.5,IF(W174="Height",X174*H174)))))</f>
        <v>15955.379999999997</v>
      </c>
      <c r="Z174" s="27">
        <f>IF(W174="CCT","n/a",INDEX('Unit Cost Source Data'!$K$2:$K$87,MATCH('Measurement and Pricing Data'!C174,'Unit Cost Source Data'!$A$2:$A$87,0))*1.5)</f>
        <v>295.46999999999997</v>
      </c>
      <c r="AA174" s="15">
        <f t="shared" si="7"/>
        <v>5584.382999999998</v>
      </c>
      <c r="AB174" s="15">
        <f t="shared" si="8"/>
        <v>5600</v>
      </c>
    </row>
    <row r="175" spans="1:28" ht="28.8" x14ac:dyDescent="0.3">
      <c r="A175" s="1">
        <v>174</v>
      </c>
      <c r="B175" s="1">
        <v>1</v>
      </c>
      <c r="C175" s="6" t="s">
        <v>44</v>
      </c>
      <c r="D175" s="1" t="str">
        <f>INDEX('Name Conversion Table'!$B$2:$B$31,MATCH('Measurement and Pricing Data'!C175,'Name Conversion Table'!$A$2:$A$31,0))</f>
        <v>Coast Live Oak</v>
      </c>
      <c r="E175" s="1" t="s">
        <v>4</v>
      </c>
      <c r="F175" s="39">
        <v>6</v>
      </c>
      <c r="G175" s="10">
        <v>1</v>
      </c>
      <c r="H175" s="4">
        <v>12</v>
      </c>
      <c r="I175" s="4" t="s">
        <v>33</v>
      </c>
      <c r="J175" s="4" t="s">
        <v>92</v>
      </c>
      <c r="K175" s="4" t="s">
        <v>33</v>
      </c>
      <c r="L175" s="4" t="s">
        <v>32</v>
      </c>
      <c r="M175" s="4" t="s">
        <v>63</v>
      </c>
      <c r="N175" s="4" t="s">
        <v>66</v>
      </c>
      <c r="O175" s="1" t="s">
        <v>103</v>
      </c>
      <c r="P175" s="9">
        <v>0.6</v>
      </c>
      <c r="Q175" s="30" t="s">
        <v>60</v>
      </c>
      <c r="R175" s="9">
        <v>0.8</v>
      </c>
      <c r="S175" s="30" t="s">
        <v>65</v>
      </c>
      <c r="T175" s="1" t="s">
        <v>4</v>
      </c>
      <c r="U175" s="1" t="s">
        <v>33</v>
      </c>
      <c r="V175" s="1" t="str">
        <f t="shared" si="6"/>
        <v>Y</v>
      </c>
      <c r="W175" s="1" t="s">
        <v>28</v>
      </c>
      <c r="X175" s="8">
        <f>IF(W175="TFT",INDEX('Unit Cost Source Data'!$L$2:$L$87,MATCH('Measurement and Pricing Data'!C175,'Unit Cost Source Data'!$A$2:$A$87,0)),IF(W175="Volume",INDEX('Unit Cost Source Data'!$M$2:$M$87,MATCH('Measurement and Pricing Data'!C175,'Unit Cost Source Data'!$A$2:$A$87,0)),IF(W175="Height",INDEX('Unit Cost Source Data'!$N$2:$N$87,MATCH('Measurement and Pricing Data'!C175,'Unit Cost Source Data'!$A$2:$A$87,0)),"n/a")))</f>
        <v>62.700681380483083</v>
      </c>
      <c r="Y175" s="27">
        <f>IF(W175="TFT",(F175/G175)^2*PI()/4*G175*X175,IF(W175="Volume",PI()*4/3*(H175/2)^2*H175/2*X175,IF(W175="DRT",INDEX('Unit Cost Source Data'!$K$2:$K$87,MATCH('Measurement and Pricing Data'!C175,'Unit Cost Source Data'!$A$2:$A$87,0)),IF(W175="CCT",(1.08)^E175*INDEX('Unit Cost Source Data'!$K$2:$K$87,MATCH('Measurement and Pricing Data'!C175,'Unit Cost Source Data'!$A$2:$A$87,0))*2.5,IF(W175="Height",X175*H175)))))</f>
        <v>1772.82</v>
      </c>
      <c r="Z175" s="27">
        <f>IF(W175="CCT","n/a",INDEX('Unit Cost Source Data'!$K$2:$K$87,MATCH('Measurement and Pricing Data'!C175,'Unit Cost Source Data'!$A$2:$A$87,0))*1.5)</f>
        <v>295.46999999999997</v>
      </c>
      <c r="AA175" s="15">
        <f t="shared" si="7"/>
        <v>354.56400000000008</v>
      </c>
      <c r="AB175" s="15">
        <f t="shared" si="8"/>
        <v>350</v>
      </c>
    </row>
    <row r="176" spans="1:28" ht="28.8" x14ac:dyDescent="0.3">
      <c r="A176" s="1">
        <v>175</v>
      </c>
      <c r="B176" s="1">
        <v>1</v>
      </c>
      <c r="C176" s="6" t="s">
        <v>44</v>
      </c>
      <c r="D176" s="1" t="str">
        <f>INDEX('Name Conversion Table'!$B$2:$B$31,MATCH('Measurement and Pricing Data'!C176,'Name Conversion Table'!$A$2:$A$31,0))</f>
        <v>Coast Live Oak</v>
      </c>
      <c r="E176" s="1" t="s">
        <v>4</v>
      </c>
      <c r="F176" s="39">
        <v>37</v>
      </c>
      <c r="G176" s="10">
        <v>2</v>
      </c>
      <c r="H176" s="4">
        <v>35</v>
      </c>
      <c r="I176" s="4" t="s">
        <v>33</v>
      </c>
      <c r="J176" s="4" t="s">
        <v>92</v>
      </c>
      <c r="K176" s="4" t="s">
        <v>33</v>
      </c>
      <c r="L176" s="4" t="s">
        <v>32</v>
      </c>
      <c r="M176" s="4" t="s">
        <v>63</v>
      </c>
      <c r="N176" s="4" t="s">
        <v>66</v>
      </c>
      <c r="O176" s="1" t="s">
        <v>103</v>
      </c>
      <c r="P176" s="9">
        <v>0.7</v>
      </c>
      <c r="Q176" s="30" t="s">
        <v>60</v>
      </c>
      <c r="R176" s="9">
        <v>1</v>
      </c>
      <c r="S176" s="30" t="s">
        <v>4</v>
      </c>
      <c r="T176" s="1" t="s">
        <v>4</v>
      </c>
      <c r="U176" s="1" t="s">
        <v>33</v>
      </c>
      <c r="V176" s="1" t="str">
        <f t="shared" si="6"/>
        <v>Y</v>
      </c>
      <c r="W176" s="1" t="s">
        <v>28</v>
      </c>
      <c r="X176" s="8">
        <f>IF(W176="TFT",INDEX('Unit Cost Source Data'!$L$2:$L$87,MATCH('Measurement and Pricing Data'!C176,'Unit Cost Source Data'!$A$2:$A$87,0)),IF(W176="Volume",INDEX('Unit Cost Source Data'!$M$2:$M$87,MATCH('Measurement and Pricing Data'!C176,'Unit Cost Source Data'!$A$2:$A$87,0)),IF(W176="Height",INDEX('Unit Cost Source Data'!$N$2:$N$87,MATCH('Measurement and Pricing Data'!C176,'Unit Cost Source Data'!$A$2:$A$87,0)),"n/a")))</f>
        <v>62.700681380483083</v>
      </c>
      <c r="Y176" s="27">
        <f>IF(W176="TFT",(F176/G176)^2*PI()/4*G176*X176,IF(W176="Volume",PI()*4/3*(H176/2)^2*H176/2*X176,IF(W176="DRT",INDEX('Unit Cost Source Data'!$K$2:$K$87,MATCH('Measurement and Pricing Data'!C176,'Unit Cost Source Data'!$A$2:$A$87,0)),IF(W176="CCT",(1.08)^E176*INDEX('Unit Cost Source Data'!$K$2:$K$87,MATCH('Measurement and Pricing Data'!C176,'Unit Cost Source Data'!$A$2:$A$87,0))*2.5,IF(W176="Height",X176*H176)))))</f>
        <v>33708.202499999999</v>
      </c>
      <c r="Z176" s="27">
        <f>IF(W176="CCT","n/a",INDEX('Unit Cost Source Data'!$K$2:$K$87,MATCH('Measurement and Pricing Data'!C176,'Unit Cost Source Data'!$A$2:$A$87,0))*1.5)</f>
        <v>295.46999999999997</v>
      </c>
      <c r="AA176" s="15">
        <f t="shared" si="7"/>
        <v>10112.460750000002</v>
      </c>
      <c r="AB176" s="15">
        <f t="shared" si="8"/>
        <v>10000</v>
      </c>
    </row>
    <row r="177" spans="1:28" ht="28.8" x14ac:dyDescent="0.3">
      <c r="A177" s="1">
        <v>176</v>
      </c>
      <c r="B177" s="1">
        <v>1</v>
      </c>
      <c r="C177" s="6" t="s">
        <v>44</v>
      </c>
      <c r="D177" s="1" t="str">
        <f>INDEX('Name Conversion Table'!$B$2:$B$31,MATCH('Measurement and Pricing Data'!C177,'Name Conversion Table'!$A$2:$A$31,0))</f>
        <v>Coast Live Oak</v>
      </c>
      <c r="E177" s="1" t="s">
        <v>4</v>
      </c>
      <c r="F177" s="39">
        <v>16</v>
      </c>
      <c r="G177" s="10">
        <v>1</v>
      </c>
      <c r="H177" s="4">
        <v>30</v>
      </c>
      <c r="I177" s="4" t="s">
        <v>33</v>
      </c>
      <c r="J177" s="4" t="s">
        <v>92</v>
      </c>
      <c r="K177" s="4" t="s">
        <v>33</v>
      </c>
      <c r="L177" s="4" t="s">
        <v>32</v>
      </c>
      <c r="M177" s="4" t="s">
        <v>63</v>
      </c>
      <c r="N177" s="4" t="s">
        <v>66</v>
      </c>
      <c r="O177" s="1" t="s">
        <v>103</v>
      </c>
      <c r="P177" s="9">
        <v>0.7</v>
      </c>
      <c r="Q177" s="30" t="s">
        <v>60</v>
      </c>
      <c r="R177" s="9">
        <v>1</v>
      </c>
      <c r="S177" s="30" t="s">
        <v>4</v>
      </c>
      <c r="T177" s="1" t="s">
        <v>4</v>
      </c>
      <c r="U177" s="1" t="s">
        <v>33</v>
      </c>
      <c r="V177" s="1" t="str">
        <f t="shared" si="6"/>
        <v>Y</v>
      </c>
      <c r="W177" s="1" t="s">
        <v>28</v>
      </c>
      <c r="X177" s="8">
        <f>IF(W177="TFT",INDEX('Unit Cost Source Data'!$L$2:$L$87,MATCH('Measurement and Pricing Data'!C177,'Unit Cost Source Data'!$A$2:$A$87,0)),IF(W177="Volume",INDEX('Unit Cost Source Data'!$M$2:$M$87,MATCH('Measurement and Pricing Data'!C177,'Unit Cost Source Data'!$A$2:$A$87,0)),IF(W177="Height",INDEX('Unit Cost Source Data'!$N$2:$N$87,MATCH('Measurement and Pricing Data'!C177,'Unit Cost Source Data'!$A$2:$A$87,0)),"n/a")))</f>
        <v>62.700681380483083</v>
      </c>
      <c r="Y177" s="27">
        <f>IF(W177="TFT",(F177/G177)^2*PI()/4*G177*X177,IF(W177="Volume",PI()*4/3*(H177/2)^2*H177/2*X177,IF(W177="DRT",INDEX('Unit Cost Source Data'!$K$2:$K$87,MATCH('Measurement and Pricing Data'!C177,'Unit Cost Source Data'!$A$2:$A$87,0)),IF(W177="CCT",(1.08)^E177*INDEX('Unit Cost Source Data'!$K$2:$K$87,MATCH('Measurement and Pricing Data'!C177,'Unit Cost Source Data'!$A$2:$A$87,0))*2.5,IF(W177="Height",X177*H177)))))</f>
        <v>12606.72</v>
      </c>
      <c r="Z177" s="27">
        <f>IF(W177="CCT","n/a",INDEX('Unit Cost Source Data'!$K$2:$K$87,MATCH('Measurement and Pricing Data'!C177,'Unit Cost Source Data'!$A$2:$A$87,0))*1.5)</f>
        <v>295.46999999999997</v>
      </c>
      <c r="AA177" s="15">
        <f t="shared" si="7"/>
        <v>3782.0159999999996</v>
      </c>
      <c r="AB177" s="15">
        <f t="shared" si="8"/>
        <v>3800</v>
      </c>
    </row>
    <row r="178" spans="1:28" ht="28.8" x14ac:dyDescent="0.3">
      <c r="A178" s="1">
        <v>177</v>
      </c>
      <c r="B178" s="1">
        <v>1</v>
      </c>
      <c r="C178" s="6" t="s">
        <v>44</v>
      </c>
      <c r="D178" s="1" t="str">
        <f>INDEX('Name Conversion Table'!$B$2:$B$31,MATCH('Measurement and Pricing Data'!C178,'Name Conversion Table'!$A$2:$A$31,0))</f>
        <v>Coast Live Oak</v>
      </c>
      <c r="E178" s="1" t="s">
        <v>4</v>
      </c>
      <c r="F178" s="39">
        <v>19</v>
      </c>
      <c r="G178" s="10">
        <v>1</v>
      </c>
      <c r="H178" s="4">
        <v>25</v>
      </c>
      <c r="I178" s="4" t="s">
        <v>33</v>
      </c>
      <c r="J178" s="4" t="s">
        <v>92</v>
      </c>
      <c r="K178" s="4" t="s">
        <v>33</v>
      </c>
      <c r="L178" s="4" t="s">
        <v>32</v>
      </c>
      <c r="M178" s="4" t="s">
        <v>63</v>
      </c>
      <c r="N178" s="4" t="s">
        <v>66</v>
      </c>
      <c r="O178" s="1" t="s">
        <v>103</v>
      </c>
      <c r="P178" s="9">
        <v>0.7</v>
      </c>
      <c r="Q178" s="30" t="s">
        <v>60</v>
      </c>
      <c r="R178" s="9">
        <v>1</v>
      </c>
      <c r="S178" s="30" t="s">
        <v>4</v>
      </c>
      <c r="T178" s="1" t="s">
        <v>4</v>
      </c>
      <c r="U178" s="1" t="s">
        <v>33</v>
      </c>
      <c r="V178" s="1" t="str">
        <f t="shared" si="6"/>
        <v>Y</v>
      </c>
      <c r="W178" s="1" t="s">
        <v>28</v>
      </c>
      <c r="X178" s="8">
        <f>IF(W178="TFT",INDEX('Unit Cost Source Data'!$L$2:$L$87,MATCH('Measurement and Pricing Data'!C178,'Unit Cost Source Data'!$A$2:$A$87,0)),IF(W178="Volume",INDEX('Unit Cost Source Data'!$M$2:$M$87,MATCH('Measurement and Pricing Data'!C178,'Unit Cost Source Data'!$A$2:$A$87,0)),IF(W178="Height",INDEX('Unit Cost Source Data'!$N$2:$N$87,MATCH('Measurement and Pricing Data'!C178,'Unit Cost Source Data'!$A$2:$A$87,0)),"n/a")))</f>
        <v>62.700681380483083</v>
      </c>
      <c r="Y178" s="27">
        <f>IF(W178="TFT",(F178/G178)^2*PI()/4*G178*X178,IF(W178="Volume",PI()*4/3*(H178/2)^2*H178/2*X178,IF(W178="DRT",INDEX('Unit Cost Source Data'!$K$2:$K$87,MATCH('Measurement and Pricing Data'!C178,'Unit Cost Source Data'!$A$2:$A$87,0)),IF(W178="CCT",(1.08)^E178*INDEX('Unit Cost Source Data'!$K$2:$K$87,MATCH('Measurement and Pricing Data'!C178,'Unit Cost Source Data'!$A$2:$A$87,0))*2.5,IF(W178="Height",X178*H178)))))</f>
        <v>17777.444999999996</v>
      </c>
      <c r="Z178" s="27">
        <f>IF(W178="CCT","n/a",INDEX('Unit Cost Source Data'!$K$2:$K$87,MATCH('Measurement and Pricing Data'!C178,'Unit Cost Source Data'!$A$2:$A$87,0))*1.5)</f>
        <v>295.46999999999997</v>
      </c>
      <c r="AA178" s="15">
        <f t="shared" si="7"/>
        <v>5333.2335000000021</v>
      </c>
      <c r="AB178" s="15">
        <f t="shared" si="8"/>
        <v>5300</v>
      </c>
    </row>
    <row r="179" spans="1:28" ht="28.8" x14ac:dyDescent="0.3">
      <c r="A179" s="1">
        <v>178</v>
      </c>
      <c r="B179" s="1">
        <v>1</v>
      </c>
      <c r="C179" s="6" t="s">
        <v>44</v>
      </c>
      <c r="D179" s="1" t="str">
        <f>INDEX('Name Conversion Table'!$B$2:$B$31,MATCH('Measurement and Pricing Data'!C179,'Name Conversion Table'!$A$2:$A$31,0))</f>
        <v>Coast Live Oak</v>
      </c>
      <c r="E179" s="1" t="s">
        <v>4</v>
      </c>
      <c r="F179" s="39">
        <v>13</v>
      </c>
      <c r="G179" s="10">
        <v>1</v>
      </c>
      <c r="H179" s="4">
        <v>25</v>
      </c>
      <c r="I179" s="4" t="s">
        <v>33</v>
      </c>
      <c r="J179" s="4" t="s">
        <v>92</v>
      </c>
      <c r="K179" s="4" t="s">
        <v>33</v>
      </c>
      <c r="L179" s="4" t="s">
        <v>32</v>
      </c>
      <c r="M179" s="4" t="s">
        <v>63</v>
      </c>
      <c r="N179" s="4" t="s">
        <v>66</v>
      </c>
      <c r="O179" s="1" t="s">
        <v>103</v>
      </c>
      <c r="P179" s="9">
        <v>0.7</v>
      </c>
      <c r="Q179" s="30" t="s">
        <v>60</v>
      </c>
      <c r="R179" s="9">
        <v>1</v>
      </c>
      <c r="S179" s="30" t="s">
        <v>4</v>
      </c>
      <c r="T179" s="1" t="s">
        <v>4</v>
      </c>
      <c r="U179" s="1" t="s">
        <v>33</v>
      </c>
      <c r="V179" s="1" t="str">
        <f t="shared" si="6"/>
        <v>Y</v>
      </c>
      <c r="W179" s="1" t="s">
        <v>28</v>
      </c>
      <c r="X179" s="8">
        <f>IF(W179="TFT",INDEX('Unit Cost Source Data'!$L$2:$L$87,MATCH('Measurement and Pricing Data'!C179,'Unit Cost Source Data'!$A$2:$A$87,0)),IF(W179="Volume",INDEX('Unit Cost Source Data'!$M$2:$M$87,MATCH('Measurement and Pricing Data'!C179,'Unit Cost Source Data'!$A$2:$A$87,0)),IF(W179="Height",INDEX('Unit Cost Source Data'!$N$2:$N$87,MATCH('Measurement and Pricing Data'!C179,'Unit Cost Source Data'!$A$2:$A$87,0)),"n/a")))</f>
        <v>62.700681380483083</v>
      </c>
      <c r="Y179" s="27">
        <f>IF(W179="TFT",(F179/G179)^2*PI()/4*G179*X179,IF(W179="Volume",PI()*4/3*(H179/2)^2*H179/2*X179,IF(W179="DRT",INDEX('Unit Cost Source Data'!$K$2:$K$87,MATCH('Measurement and Pricing Data'!C179,'Unit Cost Source Data'!$A$2:$A$87,0)),IF(W179="CCT",(1.08)^E179*INDEX('Unit Cost Source Data'!$K$2:$K$87,MATCH('Measurement and Pricing Data'!C179,'Unit Cost Source Data'!$A$2:$A$87,0))*2.5,IF(W179="Height",X179*H179)))))</f>
        <v>8322.4049999999988</v>
      </c>
      <c r="Z179" s="27">
        <f>IF(W179="CCT","n/a",INDEX('Unit Cost Source Data'!$K$2:$K$87,MATCH('Measurement and Pricing Data'!C179,'Unit Cost Source Data'!$A$2:$A$87,0))*1.5)</f>
        <v>295.46999999999997</v>
      </c>
      <c r="AA179" s="15">
        <f t="shared" si="7"/>
        <v>2496.7214999999987</v>
      </c>
      <c r="AB179" s="15">
        <f t="shared" si="8"/>
        <v>2500</v>
      </c>
    </row>
    <row r="180" spans="1:28" ht="28.8" x14ac:dyDescent="0.3">
      <c r="A180" s="1">
        <v>179</v>
      </c>
      <c r="B180" s="1">
        <v>1</v>
      </c>
      <c r="C180" s="6" t="s">
        <v>44</v>
      </c>
      <c r="D180" s="1" t="str">
        <f>INDEX('Name Conversion Table'!$B$2:$B$31,MATCH('Measurement and Pricing Data'!C180,'Name Conversion Table'!$A$2:$A$31,0))</f>
        <v>Coast Live Oak</v>
      </c>
      <c r="E180" s="1" t="s">
        <v>4</v>
      </c>
      <c r="F180" s="39">
        <v>13</v>
      </c>
      <c r="G180" s="10">
        <v>1</v>
      </c>
      <c r="H180" s="4">
        <v>30</v>
      </c>
      <c r="I180" s="4" t="s">
        <v>33</v>
      </c>
      <c r="J180" s="4" t="s">
        <v>92</v>
      </c>
      <c r="K180" s="4" t="s">
        <v>33</v>
      </c>
      <c r="L180" s="4" t="s">
        <v>32</v>
      </c>
      <c r="M180" s="4" t="s">
        <v>63</v>
      </c>
      <c r="N180" s="4" t="s">
        <v>66</v>
      </c>
      <c r="O180" s="1" t="s">
        <v>103</v>
      </c>
      <c r="P180" s="9">
        <v>0.65</v>
      </c>
      <c r="Q180" s="30" t="s">
        <v>60</v>
      </c>
      <c r="R180" s="9">
        <v>1</v>
      </c>
      <c r="S180" s="30" t="s">
        <v>4</v>
      </c>
      <c r="T180" s="1" t="s">
        <v>4</v>
      </c>
      <c r="U180" s="1" t="s">
        <v>33</v>
      </c>
      <c r="V180" s="1" t="str">
        <f t="shared" si="6"/>
        <v>Y</v>
      </c>
      <c r="W180" s="1" t="s">
        <v>28</v>
      </c>
      <c r="X180" s="8">
        <f>IF(W180="TFT",INDEX('Unit Cost Source Data'!$L$2:$L$87,MATCH('Measurement and Pricing Data'!C180,'Unit Cost Source Data'!$A$2:$A$87,0)),IF(W180="Volume",INDEX('Unit Cost Source Data'!$M$2:$M$87,MATCH('Measurement and Pricing Data'!C180,'Unit Cost Source Data'!$A$2:$A$87,0)),IF(W180="Height",INDEX('Unit Cost Source Data'!$N$2:$N$87,MATCH('Measurement and Pricing Data'!C180,'Unit Cost Source Data'!$A$2:$A$87,0)),"n/a")))</f>
        <v>62.700681380483083</v>
      </c>
      <c r="Y180" s="27">
        <f>IF(W180="TFT",(F180/G180)^2*PI()/4*G180*X180,IF(W180="Volume",PI()*4/3*(H180/2)^2*H180/2*X180,IF(W180="DRT",INDEX('Unit Cost Source Data'!$K$2:$K$87,MATCH('Measurement and Pricing Data'!C180,'Unit Cost Source Data'!$A$2:$A$87,0)),IF(W180="CCT",(1.08)^E180*INDEX('Unit Cost Source Data'!$K$2:$K$87,MATCH('Measurement and Pricing Data'!C180,'Unit Cost Source Data'!$A$2:$A$87,0))*2.5,IF(W180="Height",X180*H180)))))</f>
        <v>8322.4049999999988</v>
      </c>
      <c r="Z180" s="27">
        <f>IF(W180="CCT","n/a",INDEX('Unit Cost Source Data'!$K$2:$K$87,MATCH('Measurement and Pricing Data'!C180,'Unit Cost Source Data'!$A$2:$A$87,0))*1.5)</f>
        <v>295.46999999999997</v>
      </c>
      <c r="AA180" s="15">
        <f t="shared" si="7"/>
        <v>2912.8417499999987</v>
      </c>
      <c r="AB180" s="15">
        <f t="shared" si="8"/>
        <v>2900</v>
      </c>
    </row>
    <row r="181" spans="1:28" ht="28.8" x14ac:dyDescent="0.3">
      <c r="A181" s="1">
        <v>180</v>
      </c>
      <c r="B181" s="1">
        <v>1</v>
      </c>
      <c r="C181" s="6" t="s">
        <v>44</v>
      </c>
      <c r="D181" s="1" t="str">
        <f>INDEX('Name Conversion Table'!$B$2:$B$31,MATCH('Measurement and Pricing Data'!C181,'Name Conversion Table'!$A$2:$A$31,0))</f>
        <v>Coast Live Oak</v>
      </c>
      <c r="E181" s="1" t="s">
        <v>4</v>
      </c>
      <c r="F181" s="39">
        <v>13</v>
      </c>
      <c r="G181" s="10">
        <v>1</v>
      </c>
      <c r="H181" s="4">
        <v>40</v>
      </c>
      <c r="I181" s="4" t="s">
        <v>33</v>
      </c>
      <c r="J181" s="4" t="s">
        <v>92</v>
      </c>
      <c r="K181" s="4" t="s">
        <v>33</v>
      </c>
      <c r="L181" s="4" t="s">
        <v>32</v>
      </c>
      <c r="M181" s="4" t="s">
        <v>63</v>
      </c>
      <c r="N181" s="4" t="s">
        <v>66</v>
      </c>
      <c r="O181" s="1" t="s">
        <v>103</v>
      </c>
      <c r="P181" s="9">
        <v>0.75</v>
      </c>
      <c r="Q181" s="30" t="s">
        <v>60</v>
      </c>
      <c r="R181" s="9">
        <v>1</v>
      </c>
      <c r="S181" s="30" t="s">
        <v>4</v>
      </c>
      <c r="T181" s="1" t="s">
        <v>4</v>
      </c>
      <c r="U181" s="1" t="s">
        <v>33</v>
      </c>
      <c r="V181" s="1" t="str">
        <f t="shared" si="6"/>
        <v>Y</v>
      </c>
      <c r="W181" s="1" t="s">
        <v>28</v>
      </c>
      <c r="X181" s="8">
        <f>IF(W181="TFT",INDEX('Unit Cost Source Data'!$L$2:$L$87,MATCH('Measurement and Pricing Data'!C181,'Unit Cost Source Data'!$A$2:$A$87,0)),IF(W181="Volume",INDEX('Unit Cost Source Data'!$M$2:$M$87,MATCH('Measurement and Pricing Data'!C181,'Unit Cost Source Data'!$A$2:$A$87,0)),IF(W181="Height",INDEX('Unit Cost Source Data'!$N$2:$N$87,MATCH('Measurement and Pricing Data'!C181,'Unit Cost Source Data'!$A$2:$A$87,0)),"n/a")))</f>
        <v>62.700681380483083</v>
      </c>
      <c r="Y181" s="27">
        <f>IF(W181="TFT",(F181/G181)^2*PI()/4*G181*X181,IF(W181="Volume",PI()*4/3*(H181/2)^2*H181/2*X181,IF(W181="DRT",INDEX('Unit Cost Source Data'!$K$2:$K$87,MATCH('Measurement and Pricing Data'!C181,'Unit Cost Source Data'!$A$2:$A$87,0)),IF(W181="CCT",(1.08)^E181*INDEX('Unit Cost Source Data'!$K$2:$K$87,MATCH('Measurement and Pricing Data'!C181,'Unit Cost Source Data'!$A$2:$A$87,0))*2.5,IF(W181="Height",X181*H181)))))</f>
        <v>8322.4049999999988</v>
      </c>
      <c r="Z181" s="27">
        <f>IF(W181="CCT","n/a",INDEX('Unit Cost Source Data'!$K$2:$K$87,MATCH('Measurement and Pricing Data'!C181,'Unit Cost Source Data'!$A$2:$A$87,0))*1.5)</f>
        <v>295.46999999999997</v>
      </c>
      <c r="AA181" s="15">
        <f t="shared" si="7"/>
        <v>2080.6012499999988</v>
      </c>
      <c r="AB181" s="15">
        <f t="shared" si="8"/>
        <v>2100</v>
      </c>
    </row>
    <row r="182" spans="1:28" ht="28.8" x14ac:dyDescent="0.3">
      <c r="A182" s="1">
        <v>181</v>
      </c>
      <c r="B182" s="1">
        <v>1</v>
      </c>
      <c r="C182" s="6" t="s">
        <v>44</v>
      </c>
      <c r="D182" s="1" t="str">
        <f>INDEX('Name Conversion Table'!$B$2:$B$31,MATCH('Measurement and Pricing Data'!C182,'Name Conversion Table'!$A$2:$A$31,0))</f>
        <v>Coast Live Oak</v>
      </c>
      <c r="E182" s="1" t="s">
        <v>4</v>
      </c>
      <c r="F182" s="39">
        <v>34</v>
      </c>
      <c r="G182" s="10">
        <v>3</v>
      </c>
      <c r="H182" s="4">
        <v>35</v>
      </c>
      <c r="I182" s="4" t="s">
        <v>33</v>
      </c>
      <c r="J182" s="4" t="s">
        <v>92</v>
      </c>
      <c r="K182" s="4" t="s">
        <v>33</v>
      </c>
      <c r="L182" s="4" t="s">
        <v>32</v>
      </c>
      <c r="M182" s="4" t="s">
        <v>63</v>
      </c>
      <c r="N182" s="4" t="s">
        <v>66</v>
      </c>
      <c r="O182" s="1" t="s">
        <v>103</v>
      </c>
      <c r="P182" s="9">
        <v>0.3</v>
      </c>
      <c r="Q182" s="30" t="s">
        <v>60</v>
      </c>
      <c r="R182" s="9">
        <v>0.8</v>
      </c>
      <c r="S182" s="30" t="s">
        <v>143</v>
      </c>
      <c r="T182" s="1" t="s">
        <v>4</v>
      </c>
      <c r="U182" s="1" t="s">
        <v>33</v>
      </c>
      <c r="V182" s="1" t="str">
        <f t="shared" si="6"/>
        <v>Y</v>
      </c>
      <c r="W182" s="1" t="s">
        <v>28</v>
      </c>
      <c r="X182" s="8">
        <f>IF(W182="TFT",INDEX('Unit Cost Source Data'!$L$2:$L$87,MATCH('Measurement and Pricing Data'!C182,'Unit Cost Source Data'!$A$2:$A$87,0)),IF(W182="Volume",INDEX('Unit Cost Source Data'!$M$2:$M$87,MATCH('Measurement and Pricing Data'!C182,'Unit Cost Source Data'!$A$2:$A$87,0)),IF(W182="Height",INDEX('Unit Cost Source Data'!$N$2:$N$87,MATCH('Measurement and Pricing Data'!C182,'Unit Cost Source Data'!$A$2:$A$87,0)),"n/a")))</f>
        <v>62.700681380483083</v>
      </c>
      <c r="Y182" s="27">
        <f>IF(W182="TFT",(F182/G182)^2*PI()/4*G182*X182,IF(W182="Volume",PI()*4/3*(H182/2)^2*H182/2*X182,IF(W182="DRT",INDEX('Unit Cost Source Data'!$K$2:$K$87,MATCH('Measurement and Pricing Data'!C182,'Unit Cost Source Data'!$A$2:$A$87,0)),IF(W182="CCT",(1.08)^E182*INDEX('Unit Cost Source Data'!$K$2:$K$87,MATCH('Measurement and Pricing Data'!C182,'Unit Cost Source Data'!$A$2:$A$87,0))*2.5,IF(W182="Height",X182*H182)))))</f>
        <v>18975.740000000002</v>
      </c>
      <c r="Z182" s="27">
        <f>IF(W182="CCT","n/a",INDEX('Unit Cost Source Data'!$K$2:$K$87,MATCH('Measurement and Pricing Data'!C182,'Unit Cost Source Data'!$A$2:$A$87,0))*1.5)</f>
        <v>295.46999999999997</v>
      </c>
      <c r="AA182" s="15">
        <f t="shared" si="7"/>
        <v>9487.8700000000008</v>
      </c>
      <c r="AB182" s="15">
        <f t="shared" si="8"/>
        <v>9500</v>
      </c>
    </row>
    <row r="183" spans="1:28" ht="28.8" x14ac:dyDescent="0.3">
      <c r="A183" s="1">
        <v>182</v>
      </c>
      <c r="B183" s="1">
        <v>1</v>
      </c>
      <c r="C183" s="6" t="s">
        <v>44</v>
      </c>
      <c r="D183" s="1" t="str">
        <f>INDEX('Name Conversion Table'!$B$2:$B$31,MATCH('Measurement and Pricing Data'!C183,'Name Conversion Table'!$A$2:$A$31,0))</f>
        <v>Coast Live Oak</v>
      </c>
      <c r="E183" s="1" t="s">
        <v>4</v>
      </c>
      <c r="F183" s="39">
        <v>24</v>
      </c>
      <c r="G183" s="10">
        <v>2</v>
      </c>
      <c r="H183" s="4">
        <v>35</v>
      </c>
      <c r="I183" s="4" t="s">
        <v>33</v>
      </c>
      <c r="J183" s="4" t="s">
        <v>92</v>
      </c>
      <c r="K183" s="4" t="s">
        <v>33</v>
      </c>
      <c r="L183" s="4" t="s">
        <v>32</v>
      </c>
      <c r="M183" s="4" t="s">
        <v>63</v>
      </c>
      <c r="N183" s="4" t="s">
        <v>66</v>
      </c>
      <c r="O183" s="1" t="s">
        <v>103</v>
      </c>
      <c r="P183" s="9">
        <v>0.6</v>
      </c>
      <c r="Q183" s="30" t="s">
        <v>60</v>
      </c>
      <c r="R183" s="9">
        <v>1</v>
      </c>
      <c r="S183" s="30" t="s">
        <v>4</v>
      </c>
      <c r="T183" s="1" t="s">
        <v>4</v>
      </c>
      <c r="U183" s="1" t="s">
        <v>33</v>
      </c>
      <c r="V183" s="1" t="str">
        <f t="shared" si="6"/>
        <v>Y</v>
      </c>
      <c r="W183" s="1" t="s">
        <v>28</v>
      </c>
      <c r="X183" s="8">
        <f>IF(W183="TFT",INDEX('Unit Cost Source Data'!$L$2:$L$87,MATCH('Measurement and Pricing Data'!C183,'Unit Cost Source Data'!$A$2:$A$87,0)),IF(W183="Volume",INDEX('Unit Cost Source Data'!$M$2:$M$87,MATCH('Measurement and Pricing Data'!C183,'Unit Cost Source Data'!$A$2:$A$87,0)),IF(W183="Height",INDEX('Unit Cost Source Data'!$N$2:$N$87,MATCH('Measurement and Pricing Data'!C183,'Unit Cost Source Data'!$A$2:$A$87,0)),"n/a")))</f>
        <v>62.700681380483083</v>
      </c>
      <c r="Y183" s="27">
        <f>IF(W183="TFT",(F183/G183)^2*PI()/4*G183*X183,IF(W183="Volume",PI()*4/3*(H183/2)^2*H183/2*X183,IF(W183="DRT",INDEX('Unit Cost Source Data'!$K$2:$K$87,MATCH('Measurement and Pricing Data'!C183,'Unit Cost Source Data'!$A$2:$A$87,0)),IF(W183="CCT",(1.08)^E183*INDEX('Unit Cost Source Data'!$K$2:$K$87,MATCH('Measurement and Pricing Data'!C183,'Unit Cost Source Data'!$A$2:$A$87,0))*2.5,IF(W183="Height",X183*H183)))))</f>
        <v>14182.56</v>
      </c>
      <c r="Z183" s="27">
        <f>IF(W183="CCT","n/a",INDEX('Unit Cost Source Data'!$K$2:$K$87,MATCH('Measurement and Pricing Data'!C183,'Unit Cost Source Data'!$A$2:$A$87,0))*1.5)</f>
        <v>295.46999999999997</v>
      </c>
      <c r="AA183" s="15">
        <f t="shared" si="7"/>
        <v>5673.0239999999994</v>
      </c>
      <c r="AB183" s="15">
        <f t="shared" si="8"/>
        <v>5700</v>
      </c>
    </row>
    <row r="184" spans="1:28" ht="28.8" x14ac:dyDescent="0.3">
      <c r="A184" s="1">
        <v>183</v>
      </c>
      <c r="B184" s="1">
        <v>1</v>
      </c>
      <c r="C184" s="6" t="s">
        <v>44</v>
      </c>
      <c r="D184" s="1" t="str">
        <f>INDEX('Name Conversion Table'!$B$2:$B$31,MATCH('Measurement and Pricing Data'!C184,'Name Conversion Table'!$A$2:$A$31,0))</f>
        <v>Coast Live Oak</v>
      </c>
      <c r="E184" s="1" t="s">
        <v>4</v>
      </c>
      <c r="F184" s="39">
        <v>10</v>
      </c>
      <c r="G184" s="10">
        <v>1</v>
      </c>
      <c r="H184" s="4">
        <v>30</v>
      </c>
      <c r="I184" s="4" t="s">
        <v>33</v>
      </c>
      <c r="J184" s="4" t="s">
        <v>92</v>
      </c>
      <c r="K184" s="4" t="s">
        <v>33</v>
      </c>
      <c r="L184" s="4" t="s">
        <v>32</v>
      </c>
      <c r="M184" s="4" t="s">
        <v>95</v>
      </c>
      <c r="N184" s="4" t="s">
        <v>66</v>
      </c>
      <c r="O184" s="1" t="s">
        <v>103</v>
      </c>
      <c r="P184" s="9">
        <v>0.8</v>
      </c>
      <c r="Q184" s="30" t="s">
        <v>108</v>
      </c>
      <c r="R184" s="9">
        <v>1</v>
      </c>
      <c r="S184" s="30" t="s">
        <v>4</v>
      </c>
      <c r="T184" s="1" t="s">
        <v>4</v>
      </c>
      <c r="U184" s="1" t="s">
        <v>33</v>
      </c>
      <c r="V184" s="1" t="str">
        <f t="shared" si="6"/>
        <v>Y</v>
      </c>
      <c r="W184" s="1" t="s">
        <v>28</v>
      </c>
      <c r="X184" s="8">
        <f>IF(W184="TFT",INDEX('Unit Cost Source Data'!$L$2:$L$87,MATCH('Measurement and Pricing Data'!C184,'Unit Cost Source Data'!$A$2:$A$87,0)),IF(W184="Volume",INDEX('Unit Cost Source Data'!$M$2:$M$87,MATCH('Measurement and Pricing Data'!C184,'Unit Cost Source Data'!$A$2:$A$87,0)),IF(W184="Height",INDEX('Unit Cost Source Data'!$N$2:$N$87,MATCH('Measurement and Pricing Data'!C184,'Unit Cost Source Data'!$A$2:$A$87,0)),"n/a")))</f>
        <v>62.700681380483083</v>
      </c>
      <c r="Y184" s="27">
        <f>IF(W184="TFT",(F184/G184)^2*PI()/4*G184*X184,IF(W184="Volume",PI()*4/3*(H184/2)^2*H184/2*X184,IF(W184="DRT",INDEX('Unit Cost Source Data'!$K$2:$K$87,MATCH('Measurement and Pricing Data'!C184,'Unit Cost Source Data'!$A$2:$A$87,0)),IF(W184="CCT",(1.08)^E184*INDEX('Unit Cost Source Data'!$K$2:$K$87,MATCH('Measurement and Pricing Data'!C184,'Unit Cost Source Data'!$A$2:$A$87,0))*2.5,IF(W184="Height",X184*H184)))))</f>
        <v>4924.5</v>
      </c>
      <c r="Z184" s="27">
        <f>IF(W184="CCT","n/a",INDEX('Unit Cost Source Data'!$K$2:$K$87,MATCH('Measurement and Pricing Data'!C184,'Unit Cost Source Data'!$A$2:$A$87,0))*1.5)</f>
        <v>295.46999999999997</v>
      </c>
      <c r="AA184" s="15">
        <f t="shared" si="7"/>
        <v>984.89999999999964</v>
      </c>
      <c r="AB184" s="15">
        <f t="shared" si="8"/>
        <v>980</v>
      </c>
    </row>
    <row r="185" spans="1:28" ht="28.8" x14ac:dyDescent="0.3">
      <c r="A185" s="1">
        <v>184</v>
      </c>
      <c r="B185" s="1">
        <v>1</v>
      </c>
      <c r="C185" s="6" t="s">
        <v>44</v>
      </c>
      <c r="D185" s="1" t="str">
        <f>INDEX('Name Conversion Table'!$B$2:$B$31,MATCH('Measurement and Pricing Data'!C185,'Name Conversion Table'!$A$2:$A$31,0))</f>
        <v>Coast Live Oak</v>
      </c>
      <c r="E185" s="1" t="s">
        <v>4</v>
      </c>
      <c r="F185" s="39">
        <v>14</v>
      </c>
      <c r="G185" s="10">
        <v>1</v>
      </c>
      <c r="H185" s="4">
        <v>35</v>
      </c>
      <c r="I185" s="4" t="s">
        <v>33</v>
      </c>
      <c r="J185" s="4" t="s">
        <v>92</v>
      </c>
      <c r="K185" s="4" t="s">
        <v>33</v>
      </c>
      <c r="L185" s="4" t="s">
        <v>32</v>
      </c>
      <c r="M185" s="4" t="s">
        <v>14</v>
      </c>
      <c r="N185" s="4" t="s">
        <v>66</v>
      </c>
      <c r="O185" s="1" t="s">
        <v>184</v>
      </c>
      <c r="P185" s="9">
        <v>0</v>
      </c>
      <c r="Q185" s="30" t="s">
        <v>55</v>
      </c>
      <c r="R185" s="9">
        <v>1</v>
      </c>
      <c r="S185" s="30" t="s">
        <v>4</v>
      </c>
      <c r="T185" s="1" t="s">
        <v>4</v>
      </c>
      <c r="U185" s="1" t="s">
        <v>33</v>
      </c>
      <c r="V185" s="1" t="str">
        <f t="shared" si="6"/>
        <v>N</v>
      </c>
      <c r="W185" s="1" t="s">
        <v>28</v>
      </c>
      <c r="X185" s="8">
        <f>IF(W185="TFT",INDEX('Unit Cost Source Data'!$L$2:$L$87,MATCH('Measurement and Pricing Data'!C185,'Unit Cost Source Data'!$A$2:$A$87,0)),IF(W185="Volume",INDEX('Unit Cost Source Data'!$M$2:$M$87,MATCH('Measurement and Pricing Data'!C185,'Unit Cost Source Data'!$A$2:$A$87,0)),IF(W185="Height",INDEX('Unit Cost Source Data'!$N$2:$N$87,MATCH('Measurement and Pricing Data'!C185,'Unit Cost Source Data'!$A$2:$A$87,0)),"n/a")))</f>
        <v>62.700681380483083</v>
      </c>
      <c r="Y185" s="27">
        <f>IF(W185="TFT",(F185/G185)^2*PI()/4*G185*X185,IF(W185="Volume",PI()*4/3*(H185/2)^2*H185/2*X185,IF(W185="DRT",INDEX('Unit Cost Source Data'!$K$2:$K$87,MATCH('Measurement and Pricing Data'!C185,'Unit Cost Source Data'!$A$2:$A$87,0)),IF(W185="CCT",(1.08)^E185*INDEX('Unit Cost Source Data'!$K$2:$K$87,MATCH('Measurement and Pricing Data'!C185,'Unit Cost Source Data'!$A$2:$A$87,0))*2.5,IF(W185="Height",X185*H185)))))</f>
        <v>9652.0199999999986</v>
      </c>
      <c r="Z185" s="27">
        <f>IF(W185="CCT","n/a",INDEX('Unit Cost Source Data'!$K$2:$K$87,MATCH('Measurement and Pricing Data'!C185,'Unit Cost Source Data'!$A$2:$A$87,0))*1.5)</f>
        <v>295.46999999999997</v>
      </c>
      <c r="AA185" s="15">
        <f t="shared" si="7"/>
        <v>9947.489999999998</v>
      </c>
      <c r="AB185" s="15">
        <f t="shared" si="8"/>
        <v>9900</v>
      </c>
    </row>
    <row r="186" spans="1:28" ht="28.8" x14ac:dyDescent="0.3">
      <c r="A186" s="1">
        <v>185</v>
      </c>
      <c r="B186" s="1">
        <v>1</v>
      </c>
      <c r="C186" s="6" t="s">
        <v>44</v>
      </c>
      <c r="D186" s="1" t="str">
        <f>INDEX('Name Conversion Table'!$B$2:$B$31,MATCH('Measurement and Pricing Data'!C186,'Name Conversion Table'!$A$2:$A$31,0))</f>
        <v>Coast Live Oak</v>
      </c>
      <c r="E186" s="1" t="s">
        <v>4</v>
      </c>
      <c r="F186" s="39">
        <v>8</v>
      </c>
      <c r="G186" s="10">
        <v>1</v>
      </c>
      <c r="H186" s="4">
        <v>30</v>
      </c>
      <c r="I186" s="4" t="s">
        <v>33</v>
      </c>
      <c r="J186" s="4" t="s">
        <v>92</v>
      </c>
      <c r="K186" s="4" t="s">
        <v>33</v>
      </c>
      <c r="L186" s="4" t="s">
        <v>32</v>
      </c>
      <c r="M186" s="4" t="s">
        <v>63</v>
      </c>
      <c r="N186" s="4" t="s">
        <v>66</v>
      </c>
      <c r="O186" s="1" t="s">
        <v>184</v>
      </c>
      <c r="P186" s="9">
        <v>0.8</v>
      </c>
      <c r="Q186" s="30" t="s">
        <v>60</v>
      </c>
      <c r="R186" s="9">
        <v>1</v>
      </c>
      <c r="S186" s="30" t="s">
        <v>4</v>
      </c>
      <c r="T186" s="1" t="s">
        <v>4</v>
      </c>
      <c r="U186" s="1" t="s">
        <v>33</v>
      </c>
      <c r="V186" s="1" t="str">
        <f t="shared" si="6"/>
        <v>Y</v>
      </c>
      <c r="W186" s="1" t="s">
        <v>28</v>
      </c>
      <c r="X186" s="8">
        <f>IF(W186="TFT",INDEX('Unit Cost Source Data'!$L$2:$L$87,MATCH('Measurement and Pricing Data'!C186,'Unit Cost Source Data'!$A$2:$A$87,0)),IF(W186="Volume",INDEX('Unit Cost Source Data'!$M$2:$M$87,MATCH('Measurement and Pricing Data'!C186,'Unit Cost Source Data'!$A$2:$A$87,0)),IF(W186="Height",INDEX('Unit Cost Source Data'!$N$2:$N$87,MATCH('Measurement and Pricing Data'!C186,'Unit Cost Source Data'!$A$2:$A$87,0)),"n/a")))</f>
        <v>62.700681380483083</v>
      </c>
      <c r="Y186" s="27">
        <f>IF(W186="TFT",(F186/G186)^2*PI()/4*G186*X186,IF(W186="Volume",PI()*4/3*(H186/2)^2*H186/2*X186,IF(W186="DRT",INDEX('Unit Cost Source Data'!$K$2:$K$87,MATCH('Measurement and Pricing Data'!C186,'Unit Cost Source Data'!$A$2:$A$87,0)),IF(W186="CCT",(1.08)^E186*INDEX('Unit Cost Source Data'!$K$2:$K$87,MATCH('Measurement and Pricing Data'!C186,'Unit Cost Source Data'!$A$2:$A$87,0))*2.5,IF(W186="Height",X186*H186)))))</f>
        <v>3151.68</v>
      </c>
      <c r="Z186" s="27">
        <f>IF(W186="CCT","n/a",INDEX('Unit Cost Source Data'!$K$2:$K$87,MATCH('Measurement and Pricing Data'!C186,'Unit Cost Source Data'!$A$2:$A$87,0))*1.5)</f>
        <v>295.46999999999997</v>
      </c>
      <c r="AA186" s="15">
        <f t="shared" si="7"/>
        <v>630.33599999999979</v>
      </c>
      <c r="AB186" s="15">
        <f t="shared" si="8"/>
        <v>630</v>
      </c>
    </row>
    <row r="187" spans="1:28" ht="28.8" x14ac:dyDescent="0.3">
      <c r="A187" s="1">
        <v>186</v>
      </c>
      <c r="B187" s="1">
        <v>1</v>
      </c>
      <c r="C187" s="6" t="s">
        <v>44</v>
      </c>
      <c r="D187" s="1" t="str">
        <f>INDEX('Name Conversion Table'!$B$2:$B$31,MATCH('Measurement and Pricing Data'!C187,'Name Conversion Table'!$A$2:$A$31,0))</f>
        <v>Coast Live Oak</v>
      </c>
      <c r="E187" s="1" t="s">
        <v>4</v>
      </c>
      <c r="F187" s="39">
        <v>28</v>
      </c>
      <c r="G187" s="10">
        <v>2</v>
      </c>
      <c r="H187" s="4">
        <v>30</v>
      </c>
      <c r="I187" s="4" t="s">
        <v>33</v>
      </c>
      <c r="J187" s="4" t="s">
        <v>92</v>
      </c>
      <c r="K187" s="4" t="s">
        <v>33</v>
      </c>
      <c r="L187" s="4" t="s">
        <v>32</v>
      </c>
      <c r="M187" s="4" t="s">
        <v>68</v>
      </c>
      <c r="N187" s="4" t="s">
        <v>66</v>
      </c>
      <c r="O187" s="1" t="s">
        <v>184</v>
      </c>
      <c r="P187" s="9">
        <v>0.7</v>
      </c>
      <c r="Q187" s="30" t="s">
        <v>119</v>
      </c>
      <c r="R187" s="9">
        <v>1</v>
      </c>
      <c r="S187" s="30" t="s">
        <v>4</v>
      </c>
      <c r="T187" s="1" t="s">
        <v>4</v>
      </c>
      <c r="U187" s="1" t="s">
        <v>33</v>
      </c>
      <c r="V187" s="1" t="str">
        <f t="shared" si="6"/>
        <v>Y</v>
      </c>
      <c r="W187" s="1" t="s">
        <v>28</v>
      </c>
      <c r="X187" s="8">
        <f>IF(W187="TFT",INDEX('Unit Cost Source Data'!$L$2:$L$87,MATCH('Measurement and Pricing Data'!C187,'Unit Cost Source Data'!$A$2:$A$87,0)),IF(W187="Volume",INDEX('Unit Cost Source Data'!$M$2:$M$87,MATCH('Measurement and Pricing Data'!C187,'Unit Cost Source Data'!$A$2:$A$87,0)),IF(W187="Height",INDEX('Unit Cost Source Data'!$N$2:$N$87,MATCH('Measurement and Pricing Data'!C187,'Unit Cost Source Data'!$A$2:$A$87,0)),"n/a")))</f>
        <v>62.700681380483083</v>
      </c>
      <c r="Y187" s="27">
        <f>IF(W187="TFT",(F187/G187)^2*PI()/4*G187*X187,IF(W187="Volume",PI()*4/3*(H187/2)^2*H187/2*X187,IF(W187="DRT",INDEX('Unit Cost Source Data'!$K$2:$K$87,MATCH('Measurement and Pricing Data'!C187,'Unit Cost Source Data'!$A$2:$A$87,0)),IF(W187="CCT",(1.08)^E187*INDEX('Unit Cost Source Data'!$K$2:$K$87,MATCH('Measurement and Pricing Data'!C187,'Unit Cost Source Data'!$A$2:$A$87,0))*2.5,IF(W187="Height",X187*H187)))))</f>
        <v>19304.039999999997</v>
      </c>
      <c r="Z187" s="27">
        <f>IF(W187="CCT","n/a",INDEX('Unit Cost Source Data'!$K$2:$K$87,MATCH('Measurement and Pricing Data'!C187,'Unit Cost Source Data'!$A$2:$A$87,0))*1.5)</f>
        <v>295.46999999999997</v>
      </c>
      <c r="AA187" s="15">
        <f t="shared" si="7"/>
        <v>5791.2120000000014</v>
      </c>
      <c r="AB187" s="15">
        <f t="shared" si="8"/>
        <v>5800</v>
      </c>
    </row>
    <row r="188" spans="1:28" ht="28.8" x14ac:dyDescent="0.3">
      <c r="A188" s="1">
        <v>187</v>
      </c>
      <c r="B188" s="1">
        <v>1</v>
      </c>
      <c r="C188" s="6" t="s">
        <v>44</v>
      </c>
      <c r="D188" s="1" t="str">
        <f>INDEX('Name Conversion Table'!$B$2:$B$31,MATCH('Measurement and Pricing Data'!C188,'Name Conversion Table'!$A$2:$A$31,0))</f>
        <v>Coast Live Oak</v>
      </c>
      <c r="E188" s="1" t="s">
        <v>4</v>
      </c>
      <c r="F188" s="39">
        <v>17</v>
      </c>
      <c r="G188" s="10">
        <v>1</v>
      </c>
      <c r="H188" s="4">
        <v>30</v>
      </c>
      <c r="I188" s="4" t="s">
        <v>33</v>
      </c>
      <c r="J188" s="4" t="s">
        <v>92</v>
      </c>
      <c r="K188" s="4" t="s">
        <v>33</v>
      </c>
      <c r="L188" s="4" t="s">
        <v>32</v>
      </c>
      <c r="M188" s="4" t="s">
        <v>63</v>
      </c>
      <c r="N188" s="4" t="s">
        <v>66</v>
      </c>
      <c r="O188" s="1" t="s">
        <v>184</v>
      </c>
      <c r="P188" s="9">
        <v>0.6</v>
      </c>
      <c r="Q188" s="30" t="s">
        <v>60</v>
      </c>
      <c r="R188" s="9">
        <v>0.7</v>
      </c>
      <c r="S188" s="30" t="s">
        <v>156</v>
      </c>
      <c r="T188" s="1" t="s">
        <v>157</v>
      </c>
      <c r="U188" s="1" t="s">
        <v>33</v>
      </c>
      <c r="V188" s="1" t="str">
        <f t="shared" si="6"/>
        <v>Y</v>
      </c>
      <c r="W188" s="1" t="s">
        <v>28</v>
      </c>
      <c r="X188" s="8">
        <f>IF(W188="TFT",INDEX('Unit Cost Source Data'!$L$2:$L$87,MATCH('Measurement and Pricing Data'!C188,'Unit Cost Source Data'!$A$2:$A$87,0)),IF(W188="Volume",INDEX('Unit Cost Source Data'!$M$2:$M$87,MATCH('Measurement and Pricing Data'!C188,'Unit Cost Source Data'!$A$2:$A$87,0)),IF(W188="Height",INDEX('Unit Cost Source Data'!$N$2:$N$87,MATCH('Measurement and Pricing Data'!C188,'Unit Cost Source Data'!$A$2:$A$87,0)),"n/a")))</f>
        <v>62.700681380483083</v>
      </c>
      <c r="Y188" s="27">
        <f>IF(W188="TFT",(F188/G188)^2*PI()/4*G188*X188,IF(W188="Volume",PI()*4/3*(H188/2)^2*H188/2*X188,IF(W188="DRT",INDEX('Unit Cost Source Data'!$K$2:$K$87,MATCH('Measurement and Pricing Data'!C188,'Unit Cost Source Data'!$A$2:$A$87,0)),IF(W188="CCT",(1.08)^E188*INDEX('Unit Cost Source Data'!$K$2:$K$87,MATCH('Measurement and Pricing Data'!C188,'Unit Cost Source Data'!$A$2:$A$87,0))*2.5,IF(W188="Height",X188*H188)))))</f>
        <v>14231.804999999998</v>
      </c>
      <c r="Z188" s="27">
        <f>IF(W188="CCT","n/a",INDEX('Unit Cost Source Data'!$K$2:$K$87,MATCH('Measurement and Pricing Data'!C188,'Unit Cost Source Data'!$A$2:$A$87,0))*1.5)</f>
        <v>295.46999999999997</v>
      </c>
      <c r="AA188" s="15">
        <f t="shared" si="7"/>
        <v>1423.1805000000004</v>
      </c>
      <c r="AB188" s="15">
        <f t="shared" si="8"/>
        <v>1400</v>
      </c>
    </row>
    <row r="189" spans="1:28" ht="28.8" x14ac:dyDescent="0.3">
      <c r="A189" s="1">
        <v>188</v>
      </c>
      <c r="B189" s="1">
        <v>1</v>
      </c>
      <c r="C189" s="6" t="s">
        <v>44</v>
      </c>
      <c r="D189" s="1" t="str">
        <f>INDEX('Name Conversion Table'!$B$2:$B$31,MATCH('Measurement and Pricing Data'!C189,'Name Conversion Table'!$A$2:$A$31,0))</f>
        <v>Coast Live Oak</v>
      </c>
      <c r="E189" s="1" t="s">
        <v>4</v>
      </c>
      <c r="F189" s="39">
        <v>30</v>
      </c>
      <c r="G189" s="10">
        <v>2</v>
      </c>
      <c r="H189" s="4">
        <v>30</v>
      </c>
      <c r="I189" s="4" t="s">
        <v>33</v>
      </c>
      <c r="J189" s="4" t="s">
        <v>92</v>
      </c>
      <c r="K189" s="4" t="s">
        <v>33</v>
      </c>
      <c r="L189" s="4" t="s">
        <v>32</v>
      </c>
      <c r="M189" s="4" t="s">
        <v>63</v>
      </c>
      <c r="N189" s="4" t="s">
        <v>66</v>
      </c>
      <c r="O189" s="1" t="s">
        <v>185</v>
      </c>
      <c r="P189" s="9">
        <v>0.5</v>
      </c>
      <c r="Q189" s="30" t="s">
        <v>60</v>
      </c>
      <c r="R189" s="9">
        <v>1</v>
      </c>
      <c r="S189" s="30" t="s">
        <v>4</v>
      </c>
      <c r="T189" s="1" t="s">
        <v>157</v>
      </c>
      <c r="U189" s="1" t="s">
        <v>33</v>
      </c>
      <c r="V189" s="1" t="str">
        <f t="shared" si="6"/>
        <v>Y</v>
      </c>
      <c r="W189" s="1" t="s">
        <v>28</v>
      </c>
      <c r="X189" s="8">
        <f>IF(W189="TFT",INDEX('Unit Cost Source Data'!$L$2:$L$87,MATCH('Measurement and Pricing Data'!C189,'Unit Cost Source Data'!$A$2:$A$87,0)),IF(W189="Volume",INDEX('Unit Cost Source Data'!$M$2:$M$87,MATCH('Measurement and Pricing Data'!C189,'Unit Cost Source Data'!$A$2:$A$87,0)),IF(W189="Height",INDEX('Unit Cost Source Data'!$N$2:$N$87,MATCH('Measurement and Pricing Data'!C189,'Unit Cost Source Data'!$A$2:$A$87,0)),"n/a")))</f>
        <v>62.700681380483083</v>
      </c>
      <c r="Y189" s="27">
        <f>IF(W189="TFT",(F189/G189)^2*PI()/4*G189*X189,IF(W189="Volume",PI()*4/3*(H189/2)^2*H189/2*X189,IF(W189="DRT",INDEX('Unit Cost Source Data'!$K$2:$K$87,MATCH('Measurement and Pricing Data'!C189,'Unit Cost Source Data'!$A$2:$A$87,0)),IF(W189="CCT",(1.08)^E189*INDEX('Unit Cost Source Data'!$K$2:$K$87,MATCH('Measurement and Pricing Data'!C189,'Unit Cost Source Data'!$A$2:$A$87,0))*2.5,IF(W189="Height",X189*H189)))))</f>
        <v>22160.249999999996</v>
      </c>
      <c r="Z189" s="27">
        <f>IF(W189="CCT","n/a",INDEX('Unit Cost Source Data'!$K$2:$K$87,MATCH('Measurement and Pricing Data'!C189,'Unit Cost Source Data'!$A$2:$A$87,0))*1.5)</f>
        <v>295.46999999999997</v>
      </c>
      <c r="AA189" s="15">
        <f t="shared" si="7"/>
        <v>11080.125</v>
      </c>
      <c r="AB189" s="15">
        <f t="shared" si="8"/>
        <v>11000</v>
      </c>
    </row>
    <row r="190" spans="1:28" ht="28.8" x14ac:dyDescent="0.3">
      <c r="A190" s="1">
        <v>189</v>
      </c>
      <c r="B190" s="1">
        <v>1</v>
      </c>
      <c r="C190" s="6" t="s">
        <v>44</v>
      </c>
      <c r="D190" s="1" t="str">
        <f>INDEX('Name Conversion Table'!$B$2:$B$31,MATCH('Measurement and Pricing Data'!C190,'Name Conversion Table'!$A$2:$A$31,0))</f>
        <v>Coast Live Oak</v>
      </c>
      <c r="E190" s="1" t="s">
        <v>4</v>
      </c>
      <c r="F190" s="39">
        <v>13</v>
      </c>
      <c r="G190" s="10">
        <v>1</v>
      </c>
      <c r="H190" s="4">
        <v>40</v>
      </c>
      <c r="I190" s="4" t="s">
        <v>33</v>
      </c>
      <c r="J190" s="4" t="s">
        <v>92</v>
      </c>
      <c r="K190" s="4" t="s">
        <v>33</v>
      </c>
      <c r="L190" s="4" t="s">
        <v>32</v>
      </c>
      <c r="M190" s="4" t="s">
        <v>63</v>
      </c>
      <c r="N190" s="4" t="s">
        <v>66</v>
      </c>
      <c r="O190" s="1" t="s">
        <v>185</v>
      </c>
      <c r="P190" s="9">
        <v>0.7</v>
      </c>
      <c r="Q190" s="30" t="s">
        <v>60</v>
      </c>
      <c r="R190" s="9">
        <v>0.8</v>
      </c>
      <c r="S190" s="30" t="s">
        <v>65</v>
      </c>
      <c r="T190" s="1" t="s">
        <v>157</v>
      </c>
      <c r="U190" s="1" t="s">
        <v>33</v>
      </c>
      <c r="V190" s="1" t="str">
        <f t="shared" si="6"/>
        <v>Y</v>
      </c>
      <c r="W190" s="1" t="s">
        <v>28</v>
      </c>
      <c r="X190" s="8">
        <f>IF(W190="TFT",INDEX('Unit Cost Source Data'!$L$2:$L$87,MATCH('Measurement and Pricing Data'!C190,'Unit Cost Source Data'!$A$2:$A$87,0)),IF(W190="Volume",INDEX('Unit Cost Source Data'!$M$2:$M$87,MATCH('Measurement and Pricing Data'!C190,'Unit Cost Source Data'!$A$2:$A$87,0)),IF(W190="Height",INDEX('Unit Cost Source Data'!$N$2:$N$87,MATCH('Measurement and Pricing Data'!C190,'Unit Cost Source Data'!$A$2:$A$87,0)),"n/a")))</f>
        <v>62.700681380483083</v>
      </c>
      <c r="Y190" s="27">
        <f>IF(W190="TFT",(F190/G190)^2*PI()/4*G190*X190,IF(W190="Volume",PI()*4/3*(H190/2)^2*H190/2*X190,IF(W190="DRT",INDEX('Unit Cost Source Data'!$K$2:$K$87,MATCH('Measurement and Pricing Data'!C190,'Unit Cost Source Data'!$A$2:$A$87,0)),IF(W190="CCT",(1.08)^E190*INDEX('Unit Cost Source Data'!$K$2:$K$87,MATCH('Measurement and Pricing Data'!C190,'Unit Cost Source Data'!$A$2:$A$87,0))*2.5,IF(W190="Height",X190*H190)))))</f>
        <v>8322.4049999999988</v>
      </c>
      <c r="Z190" s="27">
        <f>IF(W190="CCT","n/a",INDEX('Unit Cost Source Data'!$K$2:$K$87,MATCH('Measurement and Pricing Data'!C190,'Unit Cost Source Data'!$A$2:$A$87,0))*1.5)</f>
        <v>295.46999999999997</v>
      </c>
      <c r="AA190" s="15">
        <f t="shared" si="7"/>
        <v>832.24049999999988</v>
      </c>
      <c r="AB190" s="15">
        <f t="shared" si="8"/>
        <v>830</v>
      </c>
    </row>
    <row r="191" spans="1:28" ht="28.8" x14ac:dyDescent="0.3">
      <c r="A191" s="1">
        <v>190</v>
      </c>
      <c r="B191" s="1">
        <v>1</v>
      </c>
      <c r="C191" s="6" t="s">
        <v>44</v>
      </c>
      <c r="D191" s="1" t="str">
        <f>INDEX('Name Conversion Table'!$B$2:$B$31,MATCH('Measurement and Pricing Data'!C191,'Name Conversion Table'!$A$2:$A$31,0))</f>
        <v>Coast Live Oak</v>
      </c>
      <c r="E191" s="1" t="s">
        <v>4</v>
      </c>
      <c r="F191" s="39">
        <v>13</v>
      </c>
      <c r="G191" s="10">
        <v>1</v>
      </c>
      <c r="H191" s="4">
        <v>30</v>
      </c>
      <c r="I191" s="4" t="s">
        <v>33</v>
      </c>
      <c r="J191" s="4" t="s">
        <v>92</v>
      </c>
      <c r="K191" s="4" t="s">
        <v>33</v>
      </c>
      <c r="L191" s="4" t="s">
        <v>32</v>
      </c>
      <c r="M191" s="4" t="s">
        <v>63</v>
      </c>
      <c r="N191" s="4" t="s">
        <v>66</v>
      </c>
      <c r="O191" s="1" t="s">
        <v>185</v>
      </c>
      <c r="P191" s="9">
        <v>0.7</v>
      </c>
      <c r="Q191" s="30" t="s">
        <v>60</v>
      </c>
      <c r="R191" s="9">
        <v>1</v>
      </c>
      <c r="S191" s="30" t="s">
        <v>4</v>
      </c>
      <c r="T191" s="1" t="s">
        <v>157</v>
      </c>
      <c r="U191" s="1" t="s">
        <v>33</v>
      </c>
      <c r="V191" s="1" t="str">
        <f t="shared" si="6"/>
        <v>Y</v>
      </c>
      <c r="W191" s="1" t="s">
        <v>28</v>
      </c>
      <c r="X191" s="8">
        <f>IF(W191="TFT",INDEX('Unit Cost Source Data'!$L$2:$L$87,MATCH('Measurement and Pricing Data'!C191,'Unit Cost Source Data'!$A$2:$A$87,0)),IF(W191="Volume",INDEX('Unit Cost Source Data'!$M$2:$M$87,MATCH('Measurement and Pricing Data'!C191,'Unit Cost Source Data'!$A$2:$A$87,0)),IF(W191="Height",INDEX('Unit Cost Source Data'!$N$2:$N$87,MATCH('Measurement and Pricing Data'!C191,'Unit Cost Source Data'!$A$2:$A$87,0)),"n/a")))</f>
        <v>62.700681380483083</v>
      </c>
      <c r="Y191" s="27">
        <f>IF(W191="TFT",(F191/G191)^2*PI()/4*G191*X191,IF(W191="Volume",PI()*4/3*(H191/2)^2*H191/2*X191,IF(W191="DRT",INDEX('Unit Cost Source Data'!$K$2:$K$87,MATCH('Measurement and Pricing Data'!C191,'Unit Cost Source Data'!$A$2:$A$87,0)),IF(W191="CCT",(1.08)^E191*INDEX('Unit Cost Source Data'!$K$2:$K$87,MATCH('Measurement and Pricing Data'!C191,'Unit Cost Source Data'!$A$2:$A$87,0))*2.5,IF(W191="Height",X191*H191)))))</f>
        <v>8322.4049999999988</v>
      </c>
      <c r="Z191" s="27">
        <f>IF(W191="CCT","n/a",INDEX('Unit Cost Source Data'!$K$2:$K$87,MATCH('Measurement and Pricing Data'!C191,'Unit Cost Source Data'!$A$2:$A$87,0))*1.5)</f>
        <v>295.46999999999997</v>
      </c>
      <c r="AA191" s="15">
        <f t="shared" si="7"/>
        <v>2496.7214999999987</v>
      </c>
      <c r="AB191" s="15">
        <f t="shared" si="8"/>
        <v>2500</v>
      </c>
    </row>
    <row r="192" spans="1:28" ht="28.8" x14ac:dyDescent="0.3">
      <c r="A192" s="1">
        <v>191</v>
      </c>
      <c r="B192" s="1">
        <v>1</v>
      </c>
      <c r="C192" s="6" t="s">
        <v>44</v>
      </c>
      <c r="D192" s="1" t="str">
        <f>INDEX('Name Conversion Table'!$B$2:$B$31,MATCH('Measurement and Pricing Data'!C192,'Name Conversion Table'!$A$2:$A$31,0))</f>
        <v>Coast Live Oak</v>
      </c>
      <c r="E192" s="1" t="s">
        <v>4</v>
      </c>
      <c r="F192" s="39">
        <v>14</v>
      </c>
      <c r="G192" s="10">
        <v>1</v>
      </c>
      <c r="H192" s="4">
        <v>35</v>
      </c>
      <c r="I192" s="4" t="s">
        <v>33</v>
      </c>
      <c r="J192" s="4" t="s">
        <v>92</v>
      </c>
      <c r="K192" s="4" t="s">
        <v>33</v>
      </c>
      <c r="L192" s="4" t="s">
        <v>32</v>
      </c>
      <c r="M192" s="4" t="s">
        <v>63</v>
      </c>
      <c r="N192" s="4" t="s">
        <v>66</v>
      </c>
      <c r="O192" s="1" t="s">
        <v>185</v>
      </c>
      <c r="P192" s="9">
        <v>0.7</v>
      </c>
      <c r="Q192" s="30" t="s">
        <v>60</v>
      </c>
      <c r="R192" s="9">
        <v>1</v>
      </c>
      <c r="S192" s="30" t="s">
        <v>4</v>
      </c>
      <c r="T192" s="1" t="s">
        <v>157</v>
      </c>
      <c r="U192" s="1" t="s">
        <v>33</v>
      </c>
      <c r="V192" s="1" t="str">
        <f t="shared" si="6"/>
        <v>Y</v>
      </c>
      <c r="W192" s="1" t="s">
        <v>28</v>
      </c>
      <c r="X192" s="8">
        <f>IF(W192="TFT",INDEX('Unit Cost Source Data'!$L$2:$L$87,MATCH('Measurement and Pricing Data'!C192,'Unit Cost Source Data'!$A$2:$A$87,0)),IF(W192="Volume",INDEX('Unit Cost Source Data'!$M$2:$M$87,MATCH('Measurement and Pricing Data'!C192,'Unit Cost Source Data'!$A$2:$A$87,0)),IF(W192="Height",INDEX('Unit Cost Source Data'!$N$2:$N$87,MATCH('Measurement and Pricing Data'!C192,'Unit Cost Source Data'!$A$2:$A$87,0)),"n/a")))</f>
        <v>62.700681380483083</v>
      </c>
      <c r="Y192" s="27">
        <f>IF(W192="TFT",(F192/G192)^2*PI()/4*G192*X192,IF(W192="Volume",PI()*4/3*(H192/2)^2*H192/2*X192,IF(W192="DRT",INDEX('Unit Cost Source Data'!$K$2:$K$87,MATCH('Measurement and Pricing Data'!C192,'Unit Cost Source Data'!$A$2:$A$87,0)),IF(W192="CCT",(1.08)^E192*INDEX('Unit Cost Source Data'!$K$2:$K$87,MATCH('Measurement and Pricing Data'!C192,'Unit Cost Source Data'!$A$2:$A$87,0))*2.5,IF(W192="Height",X192*H192)))))</f>
        <v>9652.0199999999986</v>
      </c>
      <c r="Z192" s="27">
        <f>IF(W192="CCT","n/a",INDEX('Unit Cost Source Data'!$K$2:$K$87,MATCH('Measurement and Pricing Data'!C192,'Unit Cost Source Data'!$A$2:$A$87,0))*1.5)</f>
        <v>295.46999999999997</v>
      </c>
      <c r="AA192" s="15">
        <f t="shared" si="7"/>
        <v>2895.6059999999989</v>
      </c>
      <c r="AB192" s="15">
        <f t="shared" si="8"/>
        <v>2900</v>
      </c>
    </row>
    <row r="193" spans="1:28" ht="28.8" x14ac:dyDescent="0.3">
      <c r="A193" s="1">
        <v>192</v>
      </c>
      <c r="B193" s="1">
        <v>1</v>
      </c>
      <c r="C193" s="6" t="s">
        <v>44</v>
      </c>
      <c r="D193" s="1" t="str">
        <f>INDEX('Name Conversion Table'!$B$2:$B$31,MATCH('Measurement and Pricing Data'!C193,'Name Conversion Table'!$A$2:$A$31,0))</f>
        <v>Coast Live Oak</v>
      </c>
      <c r="E193" s="1" t="s">
        <v>4</v>
      </c>
      <c r="F193" s="39">
        <v>8</v>
      </c>
      <c r="G193" s="10">
        <v>1</v>
      </c>
      <c r="H193" s="4">
        <v>25</v>
      </c>
      <c r="I193" s="4" t="s">
        <v>33</v>
      </c>
      <c r="J193" s="4" t="s">
        <v>92</v>
      </c>
      <c r="K193" s="4" t="s">
        <v>33</v>
      </c>
      <c r="L193" s="4" t="s">
        <v>32</v>
      </c>
      <c r="M193" s="4" t="s">
        <v>14</v>
      </c>
      <c r="N193" s="4" t="s">
        <v>66</v>
      </c>
      <c r="O193" s="1" t="s">
        <v>185</v>
      </c>
      <c r="P193" s="9">
        <v>0</v>
      </c>
      <c r="Q193" s="30" t="s">
        <v>55</v>
      </c>
      <c r="R193" s="9">
        <v>1</v>
      </c>
      <c r="S193" s="30" t="s">
        <v>4</v>
      </c>
      <c r="T193" s="1" t="s">
        <v>4</v>
      </c>
      <c r="U193" s="1" t="s">
        <v>33</v>
      </c>
      <c r="V193" s="1" t="str">
        <f t="shared" si="6"/>
        <v>N</v>
      </c>
      <c r="W193" s="1" t="s">
        <v>28</v>
      </c>
      <c r="X193" s="8">
        <f>IF(W193="TFT",INDEX('Unit Cost Source Data'!$L$2:$L$87,MATCH('Measurement and Pricing Data'!C193,'Unit Cost Source Data'!$A$2:$A$87,0)),IF(W193="Volume",INDEX('Unit Cost Source Data'!$M$2:$M$87,MATCH('Measurement and Pricing Data'!C193,'Unit Cost Source Data'!$A$2:$A$87,0)),IF(W193="Height",INDEX('Unit Cost Source Data'!$N$2:$N$87,MATCH('Measurement and Pricing Data'!C193,'Unit Cost Source Data'!$A$2:$A$87,0)),"n/a")))</f>
        <v>62.700681380483083</v>
      </c>
      <c r="Y193" s="27">
        <f>IF(W193="TFT",(F193/G193)^2*PI()/4*G193*X193,IF(W193="Volume",PI()*4/3*(H193/2)^2*H193/2*X193,IF(W193="DRT",INDEX('Unit Cost Source Data'!$K$2:$K$87,MATCH('Measurement and Pricing Data'!C193,'Unit Cost Source Data'!$A$2:$A$87,0)),IF(W193="CCT",(1.08)^E193*INDEX('Unit Cost Source Data'!$K$2:$K$87,MATCH('Measurement and Pricing Data'!C193,'Unit Cost Source Data'!$A$2:$A$87,0))*2.5,IF(W193="Height",X193*H193)))))</f>
        <v>3151.68</v>
      </c>
      <c r="Z193" s="27">
        <f>IF(W193="CCT","n/a",INDEX('Unit Cost Source Data'!$K$2:$K$87,MATCH('Measurement and Pricing Data'!C193,'Unit Cost Source Data'!$A$2:$A$87,0))*1.5)</f>
        <v>295.46999999999997</v>
      </c>
      <c r="AA193" s="15">
        <f t="shared" si="7"/>
        <v>3447.1499999999996</v>
      </c>
      <c r="AB193" s="15">
        <f t="shared" si="8"/>
        <v>3400</v>
      </c>
    </row>
    <row r="194" spans="1:28" ht="28.8" x14ac:dyDescent="0.3">
      <c r="A194" s="1">
        <v>193</v>
      </c>
      <c r="B194" s="1">
        <v>1</v>
      </c>
      <c r="C194" s="6" t="s">
        <v>44</v>
      </c>
      <c r="D194" s="1" t="str">
        <f>INDEX('Name Conversion Table'!$B$2:$B$31,MATCH('Measurement and Pricing Data'!C194,'Name Conversion Table'!$A$2:$A$31,0))</f>
        <v>Coast Live Oak</v>
      </c>
      <c r="E194" s="1" t="s">
        <v>4</v>
      </c>
      <c r="F194" s="39">
        <v>12</v>
      </c>
      <c r="G194" s="10">
        <v>2</v>
      </c>
      <c r="H194" s="4">
        <v>20</v>
      </c>
      <c r="I194" s="4" t="s">
        <v>33</v>
      </c>
      <c r="J194" s="4" t="s">
        <v>92</v>
      </c>
      <c r="K194" s="4" t="s">
        <v>33</v>
      </c>
      <c r="L194" s="4" t="s">
        <v>32</v>
      </c>
      <c r="M194" s="4" t="s">
        <v>63</v>
      </c>
      <c r="N194" s="4" t="s">
        <v>66</v>
      </c>
      <c r="O194" s="1" t="s">
        <v>184</v>
      </c>
      <c r="P194" s="9">
        <v>0.5</v>
      </c>
      <c r="Q194" s="30" t="s">
        <v>60</v>
      </c>
      <c r="R194" s="9">
        <v>1</v>
      </c>
      <c r="S194" s="30" t="s">
        <v>4</v>
      </c>
      <c r="T194" s="1" t="s">
        <v>4</v>
      </c>
      <c r="U194" s="1" t="s">
        <v>33</v>
      </c>
      <c r="V194" s="1" t="str">
        <f t="shared" ref="V194:V257" si="9">IF(P194&gt;0,"Y","N")</f>
        <v>Y</v>
      </c>
      <c r="W194" s="1" t="s">
        <v>28</v>
      </c>
      <c r="X194" s="8">
        <f>IF(W194="TFT",INDEX('Unit Cost Source Data'!$L$2:$L$87,MATCH('Measurement and Pricing Data'!C194,'Unit Cost Source Data'!$A$2:$A$87,0)),IF(W194="Volume",INDEX('Unit Cost Source Data'!$M$2:$M$87,MATCH('Measurement and Pricing Data'!C194,'Unit Cost Source Data'!$A$2:$A$87,0)),IF(W194="Height",INDEX('Unit Cost Source Data'!$N$2:$N$87,MATCH('Measurement and Pricing Data'!C194,'Unit Cost Source Data'!$A$2:$A$87,0)),"n/a")))</f>
        <v>62.700681380483083</v>
      </c>
      <c r="Y194" s="27">
        <f>IF(W194="TFT",(F194/G194)^2*PI()/4*G194*X194,IF(W194="Volume",PI()*4/3*(H194/2)^2*H194/2*X194,IF(W194="DRT",INDEX('Unit Cost Source Data'!$K$2:$K$87,MATCH('Measurement and Pricing Data'!C194,'Unit Cost Source Data'!$A$2:$A$87,0)),IF(W194="CCT",(1.08)^E194*INDEX('Unit Cost Source Data'!$K$2:$K$87,MATCH('Measurement and Pricing Data'!C194,'Unit Cost Source Data'!$A$2:$A$87,0))*2.5,IF(W194="Height",X194*H194)))))</f>
        <v>3545.64</v>
      </c>
      <c r="Z194" s="27">
        <f>IF(W194="CCT","n/a",INDEX('Unit Cost Source Data'!$K$2:$K$87,MATCH('Measurement and Pricing Data'!C194,'Unit Cost Source Data'!$A$2:$A$87,0))*1.5)</f>
        <v>295.46999999999997</v>
      </c>
      <c r="AA194" s="15">
        <f t="shared" ref="AA194:AA257" si="10">B194*IF(W194="CCT",(Y194*R194)-(Y194*P194),IF(P194&gt;0,(Y194*R194+Z194)-(Y194*P194+Z194),Y194*R194+Z194))</f>
        <v>1772.8199999999997</v>
      </c>
      <c r="AB194" s="15">
        <f t="shared" ref="AB194:AB257" si="11">ROUND(AA194,2-(1+INT(LOG10(ABS(AA194)))))</f>
        <v>1800</v>
      </c>
    </row>
    <row r="195" spans="1:28" ht="28.8" x14ac:dyDescent="0.3">
      <c r="A195" s="1">
        <v>194</v>
      </c>
      <c r="B195" s="1">
        <v>1</v>
      </c>
      <c r="C195" s="6" t="s">
        <v>44</v>
      </c>
      <c r="D195" s="1" t="str">
        <f>INDEX('Name Conversion Table'!$B$2:$B$31,MATCH('Measurement and Pricing Data'!C195,'Name Conversion Table'!$A$2:$A$31,0))</f>
        <v>Coast Live Oak</v>
      </c>
      <c r="E195" s="1" t="s">
        <v>4</v>
      </c>
      <c r="F195" s="39">
        <v>9</v>
      </c>
      <c r="G195" s="10">
        <v>1</v>
      </c>
      <c r="H195" s="4">
        <v>25</v>
      </c>
      <c r="I195" s="4" t="s">
        <v>33</v>
      </c>
      <c r="J195" s="4" t="s">
        <v>92</v>
      </c>
      <c r="K195" s="4" t="s">
        <v>33</v>
      </c>
      <c r="L195" s="4" t="s">
        <v>32</v>
      </c>
      <c r="M195" s="4" t="s">
        <v>72</v>
      </c>
      <c r="N195" s="4" t="s">
        <v>66</v>
      </c>
      <c r="O195" s="1" t="s">
        <v>184</v>
      </c>
      <c r="P195" s="9">
        <v>0.7</v>
      </c>
      <c r="Q195" s="30" t="s">
        <v>72</v>
      </c>
      <c r="R195" s="9">
        <v>1</v>
      </c>
      <c r="S195" s="30" t="s">
        <v>4</v>
      </c>
      <c r="T195" s="1" t="s">
        <v>4</v>
      </c>
      <c r="U195" s="1" t="s">
        <v>33</v>
      </c>
      <c r="V195" s="1" t="str">
        <f t="shared" si="9"/>
        <v>Y</v>
      </c>
      <c r="W195" s="1" t="s">
        <v>28</v>
      </c>
      <c r="X195" s="8">
        <f>IF(W195="TFT",INDEX('Unit Cost Source Data'!$L$2:$L$87,MATCH('Measurement and Pricing Data'!C195,'Unit Cost Source Data'!$A$2:$A$87,0)),IF(W195="Volume",INDEX('Unit Cost Source Data'!$M$2:$M$87,MATCH('Measurement and Pricing Data'!C195,'Unit Cost Source Data'!$A$2:$A$87,0)),IF(W195="Height",INDEX('Unit Cost Source Data'!$N$2:$N$87,MATCH('Measurement and Pricing Data'!C195,'Unit Cost Source Data'!$A$2:$A$87,0)),"n/a")))</f>
        <v>62.700681380483083</v>
      </c>
      <c r="Y195" s="27">
        <f>IF(W195="TFT",(F195/G195)^2*PI()/4*G195*X195,IF(W195="Volume",PI()*4/3*(H195/2)^2*H195/2*X195,IF(W195="DRT",INDEX('Unit Cost Source Data'!$K$2:$K$87,MATCH('Measurement and Pricing Data'!C195,'Unit Cost Source Data'!$A$2:$A$87,0)),IF(W195="CCT",(1.08)^E195*INDEX('Unit Cost Source Data'!$K$2:$K$87,MATCH('Measurement and Pricing Data'!C195,'Unit Cost Source Data'!$A$2:$A$87,0))*2.5,IF(W195="Height",X195*H195)))))</f>
        <v>3988.8449999999993</v>
      </c>
      <c r="Z195" s="27">
        <f>IF(W195="CCT","n/a",INDEX('Unit Cost Source Data'!$K$2:$K$87,MATCH('Measurement and Pricing Data'!C195,'Unit Cost Source Data'!$A$2:$A$87,0))*1.5)</f>
        <v>295.46999999999997</v>
      </c>
      <c r="AA195" s="15">
        <f t="shared" si="10"/>
        <v>1196.6535000000003</v>
      </c>
      <c r="AB195" s="15">
        <f t="shared" si="11"/>
        <v>1200</v>
      </c>
    </row>
    <row r="196" spans="1:28" ht="28.8" x14ac:dyDescent="0.3">
      <c r="A196" s="1">
        <v>195</v>
      </c>
      <c r="B196" s="1">
        <v>1</v>
      </c>
      <c r="C196" s="6" t="s">
        <v>44</v>
      </c>
      <c r="D196" s="1" t="str">
        <f>INDEX('Name Conversion Table'!$B$2:$B$31,MATCH('Measurement and Pricing Data'!C196,'Name Conversion Table'!$A$2:$A$31,0))</f>
        <v>Coast Live Oak</v>
      </c>
      <c r="E196" s="1" t="s">
        <v>4</v>
      </c>
      <c r="F196" s="39">
        <v>32</v>
      </c>
      <c r="G196" s="10">
        <v>4</v>
      </c>
      <c r="H196" s="4">
        <v>35</v>
      </c>
      <c r="I196" s="4" t="s">
        <v>33</v>
      </c>
      <c r="J196" s="4" t="s">
        <v>92</v>
      </c>
      <c r="K196" s="4" t="s">
        <v>33</v>
      </c>
      <c r="L196" s="4" t="s">
        <v>32</v>
      </c>
      <c r="M196" s="4" t="s">
        <v>95</v>
      </c>
      <c r="N196" s="4" t="s">
        <v>66</v>
      </c>
      <c r="O196" s="1" t="s">
        <v>184</v>
      </c>
      <c r="P196" s="9">
        <v>0.75</v>
      </c>
      <c r="Q196" s="30" t="s">
        <v>108</v>
      </c>
      <c r="R196" s="9">
        <v>1</v>
      </c>
      <c r="S196" s="30" t="s">
        <v>4</v>
      </c>
      <c r="T196" s="1" t="s">
        <v>4</v>
      </c>
      <c r="U196" s="1" t="s">
        <v>33</v>
      </c>
      <c r="V196" s="1" t="str">
        <f t="shared" si="9"/>
        <v>Y</v>
      </c>
      <c r="W196" s="1" t="s">
        <v>28</v>
      </c>
      <c r="X196" s="8">
        <f>IF(W196="TFT",INDEX('Unit Cost Source Data'!$L$2:$L$87,MATCH('Measurement and Pricing Data'!C196,'Unit Cost Source Data'!$A$2:$A$87,0)),IF(W196="Volume",INDEX('Unit Cost Source Data'!$M$2:$M$87,MATCH('Measurement and Pricing Data'!C196,'Unit Cost Source Data'!$A$2:$A$87,0)),IF(W196="Height",INDEX('Unit Cost Source Data'!$N$2:$N$87,MATCH('Measurement and Pricing Data'!C196,'Unit Cost Source Data'!$A$2:$A$87,0)),"n/a")))</f>
        <v>62.700681380483083</v>
      </c>
      <c r="Y196" s="27">
        <f>IF(W196="TFT",(F196/G196)^2*PI()/4*G196*X196,IF(W196="Volume",PI()*4/3*(H196/2)^2*H196/2*X196,IF(W196="DRT",INDEX('Unit Cost Source Data'!$K$2:$K$87,MATCH('Measurement and Pricing Data'!C196,'Unit Cost Source Data'!$A$2:$A$87,0)),IF(W196="CCT",(1.08)^E196*INDEX('Unit Cost Source Data'!$K$2:$K$87,MATCH('Measurement and Pricing Data'!C196,'Unit Cost Source Data'!$A$2:$A$87,0))*2.5,IF(W196="Height",X196*H196)))))</f>
        <v>12606.72</v>
      </c>
      <c r="Z196" s="27">
        <f>IF(W196="CCT","n/a",INDEX('Unit Cost Source Data'!$K$2:$K$87,MATCH('Measurement and Pricing Data'!C196,'Unit Cost Source Data'!$A$2:$A$87,0))*1.5)</f>
        <v>295.46999999999997</v>
      </c>
      <c r="AA196" s="15">
        <f t="shared" si="10"/>
        <v>3151.6800000000003</v>
      </c>
      <c r="AB196" s="15">
        <f t="shared" si="11"/>
        <v>3200</v>
      </c>
    </row>
    <row r="197" spans="1:28" ht="28.8" x14ac:dyDescent="0.3">
      <c r="A197" s="1">
        <v>196</v>
      </c>
      <c r="B197" s="1">
        <v>1</v>
      </c>
      <c r="C197" s="6" t="s">
        <v>44</v>
      </c>
      <c r="D197" s="1" t="str">
        <f>INDEX('Name Conversion Table'!$B$2:$B$31,MATCH('Measurement and Pricing Data'!C197,'Name Conversion Table'!$A$2:$A$31,0))</f>
        <v>Coast Live Oak</v>
      </c>
      <c r="E197" s="1" t="s">
        <v>4</v>
      </c>
      <c r="F197" s="39">
        <v>10</v>
      </c>
      <c r="G197" s="10">
        <v>2</v>
      </c>
      <c r="H197" s="4">
        <v>18</v>
      </c>
      <c r="I197" s="4" t="s">
        <v>33</v>
      </c>
      <c r="J197" s="4" t="s">
        <v>92</v>
      </c>
      <c r="K197" s="4" t="s">
        <v>33</v>
      </c>
      <c r="L197" s="4" t="s">
        <v>32</v>
      </c>
      <c r="M197" s="4" t="s">
        <v>63</v>
      </c>
      <c r="N197" s="4" t="s">
        <v>66</v>
      </c>
      <c r="O197" s="1" t="s">
        <v>184</v>
      </c>
      <c r="P197" s="9">
        <v>0.4</v>
      </c>
      <c r="Q197" s="30" t="s">
        <v>60</v>
      </c>
      <c r="R197" s="9">
        <v>1</v>
      </c>
      <c r="S197" s="30" t="s">
        <v>4</v>
      </c>
      <c r="T197" s="1" t="s">
        <v>4</v>
      </c>
      <c r="U197" s="1" t="s">
        <v>33</v>
      </c>
      <c r="V197" s="1" t="str">
        <f t="shared" si="9"/>
        <v>Y</v>
      </c>
      <c r="W197" s="1" t="s">
        <v>28</v>
      </c>
      <c r="X197" s="8">
        <f>IF(W197="TFT",INDEX('Unit Cost Source Data'!$L$2:$L$87,MATCH('Measurement and Pricing Data'!C197,'Unit Cost Source Data'!$A$2:$A$87,0)),IF(W197="Volume",INDEX('Unit Cost Source Data'!$M$2:$M$87,MATCH('Measurement and Pricing Data'!C197,'Unit Cost Source Data'!$A$2:$A$87,0)),IF(W197="Height",INDEX('Unit Cost Source Data'!$N$2:$N$87,MATCH('Measurement and Pricing Data'!C197,'Unit Cost Source Data'!$A$2:$A$87,0)),"n/a")))</f>
        <v>62.700681380483083</v>
      </c>
      <c r="Y197" s="27">
        <f>IF(W197="TFT",(F197/G197)^2*PI()/4*G197*X197,IF(W197="Volume",PI()*4/3*(H197/2)^2*H197/2*X197,IF(W197="DRT",INDEX('Unit Cost Source Data'!$K$2:$K$87,MATCH('Measurement and Pricing Data'!C197,'Unit Cost Source Data'!$A$2:$A$87,0)),IF(W197="CCT",(1.08)^E197*INDEX('Unit Cost Source Data'!$K$2:$K$87,MATCH('Measurement and Pricing Data'!C197,'Unit Cost Source Data'!$A$2:$A$87,0))*2.5,IF(W197="Height",X197*H197)))))</f>
        <v>2462.25</v>
      </c>
      <c r="Z197" s="27">
        <f>IF(W197="CCT","n/a",INDEX('Unit Cost Source Data'!$K$2:$K$87,MATCH('Measurement and Pricing Data'!C197,'Unit Cost Source Data'!$A$2:$A$87,0))*1.5)</f>
        <v>295.46999999999997</v>
      </c>
      <c r="AA197" s="15">
        <f t="shared" si="10"/>
        <v>1477.3499999999997</v>
      </c>
      <c r="AB197" s="15">
        <f t="shared" si="11"/>
        <v>1500</v>
      </c>
    </row>
    <row r="198" spans="1:28" ht="28.8" x14ac:dyDescent="0.3">
      <c r="A198" s="1">
        <v>197</v>
      </c>
      <c r="B198" s="1">
        <v>1</v>
      </c>
      <c r="C198" s="6" t="s">
        <v>44</v>
      </c>
      <c r="D198" s="1" t="str">
        <f>INDEX('Name Conversion Table'!$B$2:$B$31,MATCH('Measurement and Pricing Data'!C198,'Name Conversion Table'!$A$2:$A$31,0))</f>
        <v>Coast Live Oak</v>
      </c>
      <c r="E198" s="1" t="s">
        <v>4</v>
      </c>
      <c r="F198" s="39">
        <v>24</v>
      </c>
      <c r="G198" s="10">
        <v>2</v>
      </c>
      <c r="H198" s="4">
        <v>35</v>
      </c>
      <c r="I198" s="4" t="s">
        <v>33</v>
      </c>
      <c r="J198" s="4" t="s">
        <v>92</v>
      </c>
      <c r="K198" s="4" t="s">
        <v>33</v>
      </c>
      <c r="L198" s="4" t="s">
        <v>32</v>
      </c>
      <c r="M198" s="4" t="s">
        <v>63</v>
      </c>
      <c r="N198" s="4" t="s">
        <v>66</v>
      </c>
      <c r="O198" s="1" t="s">
        <v>184</v>
      </c>
      <c r="P198" s="9">
        <v>0.7</v>
      </c>
      <c r="Q198" s="30" t="s">
        <v>60</v>
      </c>
      <c r="R198" s="9">
        <v>1</v>
      </c>
      <c r="S198" s="30" t="s">
        <v>4</v>
      </c>
      <c r="T198" s="1" t="s">
        <v>4</v>
      </c>
      <c r="U198" s="1" t="s">
        <v>33</v>
      </c>
      <c r="V198" s="1" t="str">
        <f t="shared" si="9"/>
        <v>Y</v>
      </c>
      <c r="W198" s="1" t="s">
        <v>28</v>
      </c>
      <c r="X198" s="8">
        <f>IF(W198="TFT",INDEX('Unit Cost Source Data'!$L$2:$L$87,MATCH('Measurement and Pricing Data'!C198,'Unit Cost Source Data'!$A$2:$A$87,0)),IF(W198="Volume",INDEX('Unit Cost Source Data'!$M$2:$M$87,MATCH('Measurement and Pricing Data'!C198,'Unit Cost Source Data'!$A$2:$A$87,0)),IF(W198="Height",INDEX('Unit Cost Source Data'!$N$2:$N$87,MATCH('Measurement and Pricing Data'!C198,'Unit Cost Source Data'!$A$2:$A$87,0)),"n/a")))</f>
        <v>62.700681380483083</v>
      </c>
      <c r="Y198" s="27">
        <f>IF(W198="TFT",(F198/G198)^2*PI()/4*G198*X198,IF(W198="Volume",PI()*4/3*(H198/2)^2*H198/2*X198,IF(W198="DRT",INDEX('Unit Cost Source Data'!$K$2:$K$87,MATCH('Measurement and Pricing Data'!C198,'Unit Cost Source Data'!$A$2:$A$87,0)),IF(W198="CCT",(1.08)^E198*INDEX('Unit Cost Source Data'!$K$2:$K$87,MATCH('Measurement and Pricing Data'!C198,'Unit Cost Source Data'!$A$2:$A$87,0))*2.5,IF(W198="Height",X198*H198)))))</f>
        <v>14182.56</v>
      </c>
      <c r="Z198" s="27">
        <f>IF(W198="CCT","n/a",INDEX('Unit Cost Source Data'!$K$2:$K$87,MATCH('Measurement and Pricing Data'!C198,'Unit Cost Source Data'!$A$2:$A$87,0))*1.5)</f>
        <v>295.46999999999997</v>
      </c>
      <c r="AA198" s="15">
        <f t="shared" si="10"/>
        <v>4254.768</v>
      </c>
      <c r="AB198" s="15">
        <f t="shared" si="11"/>
        <v>4300</v>
      </c>
    </row>
    <row r="199" spans="1:28" ht="28.8" x14ac:dyDescent="0.3">
      <c r="A199" s="1">
        <v>198</v>
      </c>
      <c r="B199" s="1">
        <v>1</v>
      </c>
      <c r="C199" s="6" t="s">
        <v>44</v>
      </c>
      <c r="D199" s="1" t="str">
        <f>INDEX('Name Conversion Table'!$B$2:$B$31,MATCH('Measurement and Pricing Data'!C199,'Name Conversion Table'!$A$2:$A$31,0))</f>
        <v>Coast Live Oak</v>
      </c>
      <c r="E199" s="1" t="s">
        <v>4</v>
      </c>
      <c r="F199" s="39">
        <v>26</v>
      </c>
      <c r="G199" s="10">
        <v>1</v>
      </c>
      <c r="H199" s="4">
        <v>50</v>
      </c>
      <c r="I199" s="4" t="s">
        <v>33</v>
      </c>
      <c r="J199" s="4" t="s">
        <v>92</v>
      </c>
      <c r="K199" s="4" t="s">
        <v>33</v>
      </c>
      <c r="L199" s="4" t="s">
        <v>32</v>
      </c>
      <c r="M199" s="4" t="s">
        <v>63</v>
      </c>
      <c r="N199" s="4" t="s">
        <v>66</v>
      </c>
      <c r="O199" s="1" t="s">
        <v>184</v>
      </c>
      <c r="P199" s="9">
        <v>0.7</v>
      </c>
      <c r="Q199" s="30" t="s">
        <v>60</v>
      </c>
      <c r="R199" s="9">
        <v>1</v>
      </c>
      <c r="S199" s="30" t="s">
        <v>4</v>
      </c>
      <c r="T199" s="1" t="s">
        <v>4</v>
      </c>
      <c r="U199" s="1" t="s">
        <v>33</v>
      </c>
      <c r="V199" s="1" t="str">
        <f t="shared" si="9"/>
        <v>Y</v>
      </c>
      <c r="W199" s="1" t="s">
        <v>28</v>
      </c>
      <c r="X199" s="8">
        <f>IF(W199="TFT",INDEX('Unit Cost Source Data'!$L$2:$L$87,MATCH('Measurement and Pricing Data'!C199,'Unit Cost Source Data'!$A$2:$A$87,0)),IF(W199="Volume",INDEX('Unit Cost Source Data'!$M$2:$M$87,MATCH('Measurement and Pricing Data'!C199,'Unit Cost Source Data'!$A$2:$A$87,0)),IF(W199="Height",INDEX('Unit Cost Source Data'!$N$2:$N$87,MATCH('Measurement and Pricing Data'!C199,'Unit Cost Source Data'!$A$2:$A$87,0)),"n/a")))</f>
        <v>62.700681380483083</v>
      </c>
      <c r="Y199" s="27">
        <f>IF(W199="TFT",(F199/G199)^2*PI()/4*G199*X199,IF(W199="Volume",PI()*4/3*(H199/2)^2*H199/2*X199,IF(W199="DRT",INDEX('Unit Cost Source Data'!$K$2:$K$87,MATCH('Measurement and Pricing Data'!C199,'Unit Cost Source Data'!$A$2:$A$87,0)),IF(W199="CCT",(1.08)^E199*INDEX('Unit Cost Source Data'!$K$2:$K$87,MATCH('Measurement and Pricing Data'!C199,'Unit Cost Source Data'!$A$2:$A$87,0))*2.5,IF(W199="Height",X199*H199)))))</f>
        <v>33289.619999999995</v>
      </c>
      <c r="Z199" s="27">
        <f>IF(W199="CCT","n/a",INDEX('Unit Cost Source Data'!$K$2:$K$87,MATCH('Measurement and Pricing Data'!C199,'Unit Cost Source Data'!$A$2:$A$87,0))*1.5)</f>
        <v>295.46999999999997</v>
      </c>
      <c r="AA199" s="15">
        <f t="shared" si="10"/>
        <v>9986.8859999999986</v>
      </c>
      <c r="AB199" s="15">
        <f t="shared" si="11"/>
        <v>10000</v>
      </c>
    </row>
    <row r="200" spans="1:28" ht="28.8" x14ac:dyDescent="0.3">
      <c r="A200" s="1">
        <v>199</v>
      </c>
      <c r="B200" s="1">
        <v>1</v>
      </c>
      <c r="C200" s="6" t="s">
        <v>44</v>
      </c>
      <c r="D200" s="1" t="str">
        <f>INDEX('Name Conversion Table'!$B$2:$B$31,MATCH('Measurement and Pricing Data'!C200,'Name Conversion Table'!$A$2:$A$31,0))</f>
        <v>Coast Live Oak</v>
      </c>
      <c r="E200" s="1" t="s">
        <v>4</v>
      </c>
      <c r="F200" s="39">
        <v>6</v>
      </c>
      <c r="G200" s="10">
        <v>1</v>
      </c>
      <c r="H200" s="4">
        <v>12</v>
      </c>
      <c r="I200" s="4" t="s">
        <v>33</v>
      </c>
      <c r="J200" s="4" t="s">
        <v>92</v>
      </c>
      <c r="K200" s="4" t="s">
        <v>33</v>
      </c>
      <c r="L200" s="4" t="s">
        <v>32</v>
      </c>
      <c r="M200" s="4" t="s">
        <v>63</v>
      </c>
      <c r="N200" s="4" t="s">
        <v>66</v>
      </c>
      <c r="O200" s="1" t="s">
        <v>184</v>
      </c>
      <c r="P200" s="9">
        <v>0.4</v>
      </c>
      <c r="Q200" s="30" t="s">
        <v>60</v>
      </c>
      <c r="R200" s="9">
        <v>0.6</v>
      </c>
      <c r="S200" s="30" t="s">
        <v>158</v>
      </c>
      <c r="T200" s="1" t="s">
        <v>4</v>
      </c>
      <c r="U200" s="1" t="s">
        <v>33</v>
      </c>
      <c r="V200" s="1" t="str">
        <f t="shared" si="9"/>
        <v>Y</v>
      </c>
      <c r="W200" s="1" t="s">
        <v>28</v>
      </c>
      <c r="X200" s="8">
        <f>IF(W200="TFT",INDEX('Unit Cost Source Data'!$L$2:$L$87,MATCH('Measurement and Pricing Data'!C200,'Unit Cost Source Data'!$A$2:$A$87,0)),IF(W200="Volume",INDEX('Unit Cost Source Data'!$M$2:$M$87,MATCH('Measurement and Pricing Data'!C200,'Unit Cost Source Data'!$A$2:$A$87,0)),IF(W200="Height",INDEX('Unit Cost Source Data'!$N$2:$N$87,MATCH('Measurement and Pricing Data'!C200,'Unit Cost Source Data'!$A$2:$A$87,0)),"n/a")))</f>
        <v>62.700681380483083</v>
      </c>
      <c r="Y200" s="27">
        <f>IF(W200="TFT",(F200/G200)^2*PI()/4*G200*X200,IF(W200="Volume",PI()*4/3*(H200/2)^2*H200/2*X200,IF(W200="DRT",INDEX('Unit Cost Source Data'!$K$2:$K$87,MATCH('Measurement and Pricing Data'!C200,'Unit Cost Source Data'!$A$2:$A$87,0)),IF(W200="CCT",(1.08)^E200*INDEX('Unit Cost Source Data'!$K$2:$K$87,MATCH('Measurement and Pricing Data'!C200,'Unit Cost Source Data'!$A$2:$A$87,0))*2.5,IF(W200="Height",X200*H200)))))</f>
        <v>1772.82</v>
      </c>
      <c r="Z200" s="27">
        <f>IF(W200="CCT","n/a",INDEX('Unit Cost Source Data'!$K$2:$K$87,MATCH('Measurement and Pricing Data'!C200,'Unit Cost Source Data'!$A$2:$A$87,0))*1.5)</f>
        <v>295.46999999999997</v>
      </c>
      <c r="AA200" s="15">
        <f t="shared" si="10"/>
        <v>354.56400000000008</v>
      </c>
      <c r="AB200" s="15">
        <f t="shared" si="11"/>
        <v>350</v>
      </c>
    </row>
    <row r="201" spans="1:28" ht="28.8" x14ac:dyDescent="0.3">
      <c r="A201" s="1">
        <v>200</v>
      </c>
      <c r="B201" s="1">
        <v>1</v>
      </c>
      <c r="C201" s="6" t="s">
        <v>44</v>
      </c>
      <c r="D201" s="1" t="str">
        <f>INDEX('Name Conversion Table'!$B$2:$B$31,MATCH('Measurement and Pricing Data'!C201,'Name Conversion Table'!$A$2:$A$31,0))</f>
        <v>Coast Live Oak</v>
      </c>
      <c r="E201" s="1" t="s">
        <v>4</v>
      </c>
      <c r="F201" s="39">
        <v>12</v>
      </c>
      <c r="G201" s="10">
        <v>1</v>
      </c>
      <c r="H201" s="4">
        <v>35</v>
      </c>
      <c r="I201" s="4" t="s">
        <v>33</v>
      </c>
      <c r="J201" s="4" t="s">
        <v>92</v>
      </c>
      <c r="K201" s="4" t="s">
        <v>33</v>
      </c>
      <c r="L201" s="4" t="s">
        <v>32</v>
      </c>
      <c r="M201" s="4" t="s">
        <v>63</v>
      </c>
      <c r="N201" s="4" t="s">
        <v>66</v>
      </c>
      <c r="O201" s="1" t="s">
        <v>184</v>
      </c>
      <c r="P201" s="9">
        <v>0.6</v>
      </c>
      <c r="Q201" s="30" t="s">
        <v>60</v>
      </c>
      <c r="R201" s="9">
        <v>1</v>
      </c>
      <c r="S201" s="30" t="s">
        <v>4</v>
      </c>
      <c r="T201" s="1" t="s">
        <v>4</v>
      </c>
      <c r="U201" s="1" t="s">
        <v>33</v>
      </c>
      <c r="V201" s="1" t="str">
        <f t="shared" si="9"/>
        <v>Y</v>
      </c>
      <c r="W201" s="1" t="s">
        <v>28</v>
      </c>
      <c r="X201" s="8">
        <f>IF(W201="TFT",INDEX('Unit Cost Source Data'!$L$2:$L$87,MATCH('Measurement and Pricing Data'!C201,'Unit Cost Source Data'!$A$2:$A$87,0)),IF(W201="Volume",INDEX('Unit Cost Source Data'!$M$2:$M$87,MATCH('Measurement and Pricing Data'!C201,'Unit Cost Source Data'!$A$2:$A$87,0)),IF(W201="Height",INDEX('Unit Cost Source Data'!$N$2:$N$87,MATCH('Measurement and Pricing Data'!C201,'Unit Cost Source Data'!$A$2:$A$87,0)),"n/a")))</f>
        <v>62.700681380483083</v>
      </c>
      <c r="Y201" s="27">
        <f>IF(W201="TFT",(F201/G201)^2*PI()/4*G201*X201,IF(W201="Volume",PI()*4/3*(H201/2)^2*H201/2*X201,IF(W201="DRT",INDEX('Unit Cost Source Data'!$K$2:$K$87,MATCH('Measurement and Pricing Data'!C201,'Unit Cost Source Data'!$A$2:$A$87,0)),IF(W201="CCT",(1.08)^E201*INDEX('Unit Cost Source Data'!$K$2:$K$87,MATCH('Measurement and Pricing Data'!C201,'Unit Cost Source Data'!$A$2:$A$87,0))*2.5,IF(W201="Height",X201*H201)))))</f>
        <v>7091.28</v>
      </c>
      <c r="Z201" s="27">
        <f>IF(W201="CCT","n/a",INDEX('Unit Cost Source Data'!$K$2:$K$87,MATCH('Measurement and Pricing Data'!C201,'Unit Cost Source Data'!$A$2:$A$87,0))*1.5)</f>
        <v>295.46999999999997</v>
      </c>
      <c r="AA201" s="15">
        <f t="shared" si="10"/>
        <v>2836.5119999999997</v>
      </c>
      <c r="AB201" s="15">
        <f t="shared" si="11"/>
        <v>2800</v>
      </c>
    </row>
    <row r="202" spans="1:28" ht="28.8" x14ac:dyDescent="0.3">
      <c r="A202" s="1">
        <v>201</v>
      </c>
      <c r="B202" s="1">
        <v>1</v>
      </c>
      <c r="C202" s="6" t="s">
        <v>44</v>
      </c>
      <c r="D202" s="1" t="str">
        <f>INDEX('Name Conversion Table'!$B$2:$B$31,MATCH('Measurement and Pricing Data'!C202,'Name Conversion Table'!$A$2:$A$31,0))</f>
        <v>Coast Live Oak</v>
      </c>
      <c r="E202" s="1" t="s">
        <v>4</v>
      </c>
      <c r="F202" s="39">
        <v>26</v>
      </c>
      <c r="G202" s="10">
        <v>1</v>
      </c>
      <c r="H202" s="4">
        <v>40</v>
      </c>
      <c r="I202" s="4" t="s">
        <v>33</v>
      </c>
      <c r="J202" s="4" t="s">
        <v>92</v>
      </c>
      <c r="K202" s="4" t="s">
        <v>33</v>
      </c>
      <c r="L202" s="4" t="s">
        <v>32</v>
      </c>
      <c r="M202" s="4" t="s">
        <v>63</v>
      </c>
      <c r="N202" s="4" t="s">
        <v>66</v>
      </c>
      <c r="O202" s="1" t="s">
        <v>184</v>
      </c>
      <c r="P202" s="9">
        <v>0.6</v>
      </c>
      <c r="Q202" s="30" t="s">
        <v>60</v>
      </c>
      <c r="R202" s="9">
        <v>1</v>
      </c>
      <c r="S202" s="30" t="s">
        <v>4</v>
      </c>
      <c r="T202" s="1" t="s">
        <v>4</v>
      </c>
      <c r="U202" s="1" t="s">
        <v>33</v>
      </c>
      <c r="V202" s="1" t="str">
        <f t="shared" si="9"/>
        <v>Y</v>
      </c>
      <c r="W202" s="1" t="s">
        <v>28</v>
      </c>
      <c r="X202" s="8">
        <f>IF(W202="TFT",INDEX('Unit Cost Source Data'!$L$2:$L$87,MATCH('Measurement and Pricing Data'!C202,'Unit Cost Source Data'!$A$2:$A$87,0)),IF(W202="Volume",INDEX('Unit Cost Source Data'!$M$2:$M$87,MATCH('Measurement and Pricing Data'!C202,'Unit Cost Source Data'!$A$2:$A$87,0)),IF(W202="Height",INDEX('Unit Cost Source Data'!$N$2:$N$87,MATCH('Measurement and Pricing Data'!C202,'Unit Cost Source Data'!$A$2:$A$87,0)),"n/a")))</f>
        <v>62.700681380483083</v>
      </c>
      <c r="Y202" s="27">
        <f>IF(W202="TFT",(F202/G202)^2*PI()/4*G202*X202,IF(W202="Volume",PI()*4/3*(H202/2)^2*H202/2*X202,IF(W202="DRT",INDEX('Unit Cost Source Data'!$K$2:$K$87,MATCH('Measurement and Pricing Data'!C202,'Unit Cost Source Data'!$A$2:$A$87,0)),IF(W202="CCT",(1.08)^E202*INDEX('Unit Cost Source Data'!$K$2:$K$87,MATCH('Measurement and Pricing Data'!C202,'Unit Cost Source Data'!$A$2:$A$87,0))*2.5,IF(W202="Height",X202*H202)))))</f>
        <v>33289.619999999995</v>
      </c>
      <c r="Z202" s="27">
        <f>IF(W202="CCT","n/a",INDEX('Unit Cost Source Data'!$K$2:$K$87,MATCH('Measurement and Pricing Data'!C202,'Unit Cost Source Data'!$A$2:$A$87,0))*1.5)</f>
        <v>295.46999999999997</v>
      </c>
      <c r="AA202" s="15">
        <f t="shared" si="10"/>
        <v>13315.847999999998</v>
      </c>
      <c r="AB202" s="15">
        <f t="shared" si="11"/>
        <v>13000</v>
      </c>
    </row>
    <row r="203" spans="1:28" ht="28.8" x14ac:dyDescent="0.3">
      <c r="A203" s="1">
        <v>202</v>
      </c>
      <c r="B203" s="1">
        <v>1</v>
      </c>
      <c r="C203" s="6" t="s">
        <v>44</v>
      </c>
      <c r="D203" s="1" t="str">
        <f>INDEX('Name Conversion Table'!$B$2:$B$31,MATCH('Measurement and Pricing Data'!C203,'Name Conversion Table'!$A$2:$A$31,0))</f>
        <v>Coast Live Oak</v>
      </c>
      <c r="E203" s="1" t="s">
        <v>4</v>
      </c>
      <c r="F203" s="39">
        <v>11</v>
      </c>
      <c r="G203" s="10">
        <v>1</v>
      </c>
      <c r="H203" s="4">
        <v>25</v>
      </c>
      <c r="I203" s="4" t="s">
        <v>33</v>
      </c>
      <c r="J203" s="4" t="s">
        <v>92</v>
      </c>
      <c r="K203" s="4" t="s">
        <v>33</v>
      </c>
      <c r="L203" s="4" t="s">
        <v>32</v>
      </c>
      <c r="M203" s="4" t="s">
        <v>63</v>
      </c>
      <c r="N203" s="4" t="s">
        <v>66</v>
      </c>
      <c r="O203" s="1" t="s">
        <v>184</v>
      </c>
      <c r="P203" s="9">
        <v>0.7</v>
      </c>
      <c r="Q203" s="30" t="s">
        <v>60</v>
      </c>
      <c r="R203" s="9">
        <v>1</v>
      </c>
      <c r="S203" s="30" t="s">
        <v>4</v>
      </c>
      <c r="T203" s="1" t="s">
        <v>4</v>
      </c>
      <c r="U203" s="1" t="s">
        <v>33</v>
      </c>
      <c r="V203" s="1" t="str">
        <f t="shared" si="9"/>
        <v>Y</v>
      </c>
      <c r="W203" s="1" t="s">
        <v>28</v>
      </c>
      <c r="X203" s="8">
        <f>IF(W203="TFT",INDEX('Unit Cost Source Data'!$L$2:$L$87,MATCH('Measurement and Pricing Data'!C203,'Unit Cost Source Data'!$A$2:$A$87,0)),IF(W203="Volume",INDEX('Unit Cost Source Data'!$M$2:$M$87,MATCH('Measurement and Pricing Data'!C203,'Unit Cost Source Data'!$A$2:$A$87,0)),IF(W203="Height",INDEX('Unit Cost Source Data'!$N$2:$N$87,MATCH('Measurement and Pricing Data'!C203,'Unit Cost Source Data'!$A$2:$A$87,0)),"n/a")))</f>
        <v>62.700681380483083</v>
      </c>
      <c r="Y203" s="27">
        <f>IF(W203="TFT",(F203/G203)^2*PI()/4*G203*X203,IF(W203="Volume",PI()*4/3*(H203/2)^2*H203/2*X203,IF(W203="DRT",INDEX('Unit Cost Source Data'!$K$2:$K$87,MATCH('Measurement and Pricing Data'!C203,'Unit Cost Source Data'!$A$2:$A$87,0)),IF(W203="CCT",(1.08)^E203*INDEX('Unit Cost Source Data'!$K$2:$K$87,MATCH('Measurement and Pricing Data'!C203,'Unit Cost Source Data'!$A$2:$A$87,0))*2.5,IF(W203="Height",X203*H203)))))</f>
        <v>5958.6449999999995</v>
      </c>
      <c r="Z203" s="27">
        <f>IF(W203="CCT","n/a",INDEX('Unit Cost Source Data'!$K$2:$K$87,MATCH('Measurement and Pricing Data'!C203,'Unit Cost Source Data'!$A$2:$A$87,0))*1.5)</f>
        <v>295.46999999999997</v>
      </c>
      <c r="AA203" s="15">
        <f t="shared" si="10"/>
        <v>1787.5934999999999</v>
      </c>
      <c r="AB203" s="15">
        <f t="shared" si="11"/>
        <v>1800</v>
      </c>
    </row>
    <row r="204" spans="1:28" ht="28.8" x14ac:dyDescent="0.3">
      <c r="A204" s="1">
        <v>203</v>
      </c>
      <c r="B204" s="1">
        <v>3</v>
      </c>
      <c r="C204" s="6" t="s">
        <v>44</v>
      </c>
      <c r="D204" s="1" t="str">
        <f>INDEX('Name Conversion Table'!$B$2:$B$31,MATCH('Measurement and Pricing Data'!C204,'Name Conversion Table'!$A$2:$A$31,0))</f>
        <v>Coast Live Oak</v>
      </c>
      <c r="E204" s="1" t="s">
        <v>4</v>
      </c>
      <c r="F204" s="39">
        <v>6</v>
      </c>
      <c r="G204" s="10">
        <v>1</v>
      </c>
      <c r="H204" s="4">
        <v>18</v>
      </c>
      <c r="I204" s="4" t="s">
        <v>33</v>
      </c>
      <c r="J204" s="4" t="s">
        <v>92</v>
      </c>
      <c r="K204" s="4" t="s">
        <v>33</v>
      </c>
      <c r="L204" s="4" t="s">
        <v>32</v>
      </c>
      <c r="M204" s="4" t="s">
        <v>63</v>
      </c>
      <c r="N204" s="4" t="s">
        <v>66</v>
      </c>
      <c r="O204" s="1" t="s">
        <v>184</v>
      </c>
      <c r="P204" s="9">
        <v>0.5</v>
      </c>
      <c r="Q204" s="30" t="s">
        <v>60</v>
      </c>
      <c r="R204" s="9">
        <v>1</v>
      </c>
      <c r="S204" s="30" t="s">
        <v>4</v>
      </c>
      <c r="T204" s="1" t="s">
        <v>4</v>
      </c>
      <c r="U204" s="1" t="s">
        <v>33</v>
      </c>
      <c r="V204" s="1" t="str">
        <f t="shared" si="9"/>
        <v>Y</v>
      </c>
      <c r="W204" s="1" t="s">
        <v>28</v>
      </c>
      <c r="X204" s="8">
        <f>IF(W204="TFT",INDEX('Unit Cost Source Data'!$L$2:$L$87,MATCH('Measurement and Pricing Data'!C204,'Unit Cost Source Data'!$A$2:$A$87,0)),IF(W204="Volume",INDEX('Unit Cost Source Data'!$M$2:$M$87,MATCH('Measurement and Pricing Data'!C204,'Unit Cost Source Data'!$A$2:$A$87,0)),IF(W204="Height",INDEX('Unit Cost Source Data'!$N$2:$N$87,MATCH('Measurement and Pricing Data'!C204,'Unit Cost Source Data'!$A$2:$A$87,0)),"n/a")))</f>
        <v>62.700681380483083</v>
      </c>
      <c r="Y204" s="27">
        <f>IF(W204="TFT",(F204/G204)^2*PI()/4*G204*X204,IF(W204="Volume",PI()*4/3*(H204/2)^2*H204/2*X204,IF(W204="DRT",INDEX('Unit Cost Source Data'!$K$2:$K$87,MATCH('Measurement and Pricing Data'!C204,'Unit Cost Source Data'!$A$2:$A$87,0)),IF(W204="CCT",(1.08)^E204*INDEX('Unit Cost Source Data'!$K$2:$K$87,MATCH('Measurement and Pricing Data'!C204,'Unit Cost Source Data'!$A$2:$A$87,0))*2.5,IF(W204="Height",X204*H204)))))</f>
        <v>1772.82</v>
      </c>
      <c r="Z204" s="27">
        <f>IF(W204="CCT","n/a",INDEX('Unit Cost Source Data'!$K$2:$K$87,MATCH('Measurement and Pricing Data'!C204,'Unit Cost Source Data'!$A$2:$A$87,0))*1.5)</f>
        <v>295.46999999999997</v>
      </c>
      <c r="AA204" s="15">
        <f t="shared" si="10"/>
        <v>2659.2300000000005</v>
      </c>
      <c r="AB204" s="15">
        <f t="shared" si="11"/>
        <v>2700</v>
      </c>
    </row>
    <row r="205" spans="1:28" ht="28.8" x14ac:dyDescent="0.3">
      <c r="A205" s="1">
        <v>204</v>
      </c>
      <c r="B205" s="1">
        <v>1</v>
      </c>
      <c r="C205" s="6" t="s">
        <v>44</v>
      </c>
      <c r="D205" s="1" t="str">
        <f>INDEX('Name Conversion Table'!$B$2:$B$31,MATCH('Measurement and Pricing Data'!C205,'Name Conversion Table'!$A$2:$A$31,0))</f>
        <v>Coast Live Oak</v>
      </c>
      <c r="E205" s="1" t="s">
        <v>4</v>
      </c>
      <c r="F205" s="39">
        <v>34</v>
      </c>
      <c r="G205" s="10">
        <v>3</v>
      </c>
      <c r="H205" s="4">
        <v>30</v>
      </c>
      <c r="I205" s="4" t="s">
        <v>33</v>
      </c>
      <c r="J205" s="4" t="s">
        <v>92</v>
      </c>
      <c r="K205" s="4" t="s">
        <v>33</v>
      </c>
      <c r="L205" s="4" t="s">
        <v>32</v>
      </c>
      <c r="M205" s="4" t="s">
        <v>95</v>
      </c>
      <c r="N205" s="4" t="s">
        <v>66</v>
      </c>
      <c r="O205" s="1" t="s">
        <v>184</v>
      </c>
      <c r="P205" s="9">
        <v>0.8</v>
      </c>
      <c r="Q205" s="30" t="s">
        <v>108</v>
      </c>
      <c r="R205" s="9">
        <v>1</v>
      </c>
      <c r="S205" s="30" t="s">
        <v>4</v>
      </c>
      <c r="T205" s="1" t="s">
        <v>4</v>
      </c>
      <c r="U205" s="1" t="s">
        <v>33</v>
      </c>
      <c r="V205" s="1" t="str">
        <f t="shared" si="9"/>
        <v>Y</v>
      </c>
      <c r="W205" s="1" t="s">
        <v>28</v>
      </c>
      <c r="X205" s="8">
        <f>IF(W205="TFT",INDEX('Unit Cost Source Data'!$L$2:$L$87,MATCH('Measurement and Pricing Data'!C205,'Unit Cost Source Data'!$A$2:$A$87,0)),IF(W205="Volume",INDEX('Unit Cost Source Data'!$M$2:$M$87,MATCH('Measurement and Pricing Data'!C205,'Unit Cost Source Data'!$A$2:$A$87,0)),IF(W205="Height",INDEX('Unit Cost Source Data'!$N$2:$N$87,MATCH('Measurement and Pricing Data'!C205,'Unit Cost Source Data'!$A$2:$A$87,0)),"n/a")))</f>
        <v>62.700681380483083</v>
      </c>
      <c r="Y205" s="27">
        <f>IF(W205="TFT",(F205/G205)^2*PI()/4*G205*X205,IF(W205="Volume",PI()*4/3*(H205/2)^2*H205/2*X205,IF(W205="DRT",INDEX('Unit Cost Source Data'!$K$2:$K$87,MATCH('Measurement and Pricing Data'!C205,'Unit Cost Source Data'!$A$2:$A$87,0)),IF(W205="CCT",(1.08)^E205*INDEX('Unit Cost Source Data'!$K$2:$K$87,MATCH('Measurement and Pricing Data'!C205,'Unit Cost Source Data'!$A$2:$A$87,0))*2.5,IF(W205="Height",X205*H205)))))</f>
        <v>18975.740000000002</v>
      </c>
      <c r="Z205" s="27">
        <f>IF(W205="CCT","n/a",INDEX('Unit Cost Source Data'!$K$2:$K$87,MATCH('Measurement and Pricing Data'!C205,'Unit Cost Source Data'!$A$2:$A$87,0))*1.5)</f>
        <v>295.46999999999997</v>
      </c>
      <c r="AA205" s="15">
        <f t="shared" si="10"/>
        <v>3795.148000000001</v>
      </c>
      <c r="AB205" s="15">
        <f t="shared" si="11"/>
        <v>3800</v>
      </c>
    </row>
    <row r="206" spans="1:28" ht="28.8" x14ac:dyDescent="0.3">
      <c r="A206" s="1">
        <v>205</v>
      </c>
      <c r="B206" s="1">
        <v>8</v>
      </c>
      <c r="C206" s="6" t="s">
        <v>44</v>
      </c>
      <c r="D206" s="1" t="str">
        <f>INDEX('Name Conversion Table'!$B$2:$B$31,MATCH('Measurement and Pricing Data'!C206,'Name Conversion Table'!$A$2:$A$31,0))</f>
        <v>Coast Live Oak</v>
      </c>
      <c r="E206" s="1" t="s">
        <v>4</v>
      </c>
      <c r="F206" s="39">
        <v>11</v>
      </c>
      <c r="G206" s="10">
        <v>1</v>
      </c>
      <c r="H206" s="4">
        <v>30</v>
      </c>
      <c r="I206" s="4" t="s">
        <v>33</v>
      </c>
      <c r="J206" s="4" t="s">
        <v>92</v>
      </c>
      <c r="K206" s="4" t="s">
        <v>33</v>
      </c>
      <c r="L206" s="4" t="s">
        <v>32</v>
      </c>
      <c r="M206" s="4" t="s">
        <v>63</v>
      </c>
      <c r="N206" s="4" t="s">
        <v>66</v>
      </c>
      <c r="O206" s="1" t="s">
        <v>184</v>
      </c>
      <c r="P206" s="9">
        <v>0.8</v>
      </c>
      <c r="Q206" s="30" t="s">
        <v>60</v>
      </c>
      <c r="R206" s="9">
        <v>1</v>
      </c>
      <c r="S206" s="30" t="s">
        <v>4</v>
      </c>
      <c r="T206" s="1" t="s">
        <v>4</v>
      </c>
      <c r="U206" s="1" t="s">
        <v>33</v>
      </c>
      <c r="V206" s="1" t="str">
        <f t="shared" si="9"/>
        <v>Y</v>
      </c>
      <c r="W206" s="1" t="s">
        <v>28</v>
      </c>
      <c r="X206" s="8">
        <f>IF(W206="TFT",INDEX('Unit Cost Source Data'!$L$2:$L$87,MATCH('Measurement and Pricing Data'!C206,'Unit Cost Source Data'!$A$2:$A$87,0)),IF(W206="Volume",INDEX('Unit Cost Source Data'!$M$2:$M$87,MATCH('Measurement and Pricing Data'!C206,'Unit Cost Source Data'!$A$2:$A$87,0)),IF(W206="Height",INDEX('Unit Cost Source Data'!$N$2:$N$87,MATCH('Measurement and Pricing Data'!C206,'Unit Cost Source Data'!$A$2:$A$87,0)),"n/a")))</f>
        <v>62.700681380483083</v>
      </c>
      <c r="Y206" s="27">
        <f>IF(W206="TFT",(F206/G206)^2*PI()/4*G206*X206,IF(W206="Volume",PI()*4/3*(H206/2)^2*H206/2*X206,IF(W206="DRT",INDEX('Unit Cost Source Data'!$K$2:$K$87,MATCH('Measurement and Pricing Data'!C206,'Unit Cost Source Data'!$A$2:$A$87,0)),IF(W206="CCT",(1.08)^E206*INDEX('Unit Cost Source Data'!$K$2:$K$87,MATCH('Measurement and Pricing Data'!C206,'Unit Cost Source Data'!$A$2:$A$87,0))*2.5,IF(W206="Height",X206*H206)))))</f>
        <v>5958.6449999999995</v>
      </c>
      <c r="Z206" s="27">
        <f>IF(W206="CCT","n/a",INDEX('Unit Cost Source Data'!$K$2:$K$87,MATCH('Measurement and Pricing Data'!C206,'Unit Cost Source Data'!$A$2:$A$87,0))*1.5)</f>
        <v>295.46999999999997</v>
      </c>
      <c r="AA206" s="15">
        <f t="shared" si="10"/>
        <v>9533.8319999999949</v>
      </c>
      <c r="AB206" s="15">
        <f t="shared" si="11"/>
        <v>9500</v>
      </c>
    </row>
    <row r="207" spans="1:28" ht="28.8" x14ac:dyDescent="0.3">
      <c r="A207" s="1">
        <v>206</v>
      </c>
      <c r="B207" s="1">
        <v>1</v>
      </c>
      <c r="C207" s="6" t="s">
        <v>44</v>
      </c>
      <c r="D207" s="1" t="str">
        <f>INDEX('Name Conversion Table'!$B$2:$B$31,MATCH('Measurement and Pricing Data'!C207,'Name Conversion Table'!$A$2:$A$31,0))</f>
        <v>Coast Live Oak</v>
      </c>
      <c r="E207" s="1" t="s">
        <v>4</v>
      </c>
      <c r="F207" s="39">
        <v>26</v>
      </c>
      <c r="G207" s="10">
        <v>1</v>
      </c>
      <c r="H207" s="4">
        <v>45</v>
      </c>
      <c r="I207" s="4" t="s">
        <v>33</v>
      </c>
      <c r="J207" s="4" t="s">
        <v>92</v>
      </c>
      <c r="K207" s="4" t="s">
        <v>33</v>
      </c>
      <c r="L207" s="4" t="s">
        <v>32</v>
      </c>
      <c r="M207" s="4" t="s">
        <v>63</v>
      </c>
      <c r="N207" s="4" t="s">
        <v>66</v>
      </c>
      <c r="O207" s="1" t="s">
        <v>184</v>
      </c>
      <c r="P207" s="9">
        <v>0.6</v>
      </c>
      <c r="Q207" s="30" t="s">
        <v>60</v>
      </c>
      <c r="R207" s="9">
        <v>0.8</v>
      </c>
      <c r="S207" s="30" t="s">
        <v>143</v>
      </c>
      <c r="T207" s="1" t="s">
        <v>4</v>
      </c>
      <c r="U207" s="1" t="s">
        <v>33</v>
      </c>
      <c r="V207" s="1" t="str">
        <f t="shared" si="9"/>
        <v>Y</v>
      </c>
      <c r="W207" s="1" t="s">
        <v>28</v>
      </c>
      <c r="X207" s="8">
        <f>IF(W207="TFT",INDEX('Unit Cost Source Data'!$L$2:$L$87,MATCH('Measurement and Pricing Data'!C207,'Unit Cost Source Data'!$A$2:$A$87,0)),IF(W207="Volume",INDEX('Unit Cost Source Data'!$M$2:$M$87,MATCH('Measurement and Pricing Data'!C207,'Unit Cost Source Data'!$A$2:$A$87,0)),IF(W207="Height",INDEX('Unit Cost Source Data'!$N$2:$N$87,MATCH('Measurement and Pricing Data'!C207,'Unit Cost Source Data'!$A$2:$A$87,0)),"n/a")))</f>
        <v>62.700681380483083</v>
      </c>
      <c r="Y207" s="27">
        <f>IF(W207="TFT",(F207/G207)^2*PI()/4*G207*X207,IF(W207="Volume",PI()*4/3*(H207/2)^2*H207/2*X207,IF(W207="DRT",INDEX('Unit Cost Source Data'!$K$2:$K$87,MATCH('Measurement and Pricing Data'!C207,'Unit Cost Source Data'!$A$2:$A$87,0)),IF(W207="CCT",(1.08)^E207*INDEX('Unit Cost Source Data'!$K$2:$K$87,MATCH('Measurement and Pricing Data'!C207,'Unit Cost Source Data'!$A$2:$A$87,0))*2.5,IF(W207="Height",X207*H207)))))</f>
        <v>33289.619999999995</v>
      </c>
      <c r="Z207" s="27">
        <f>IF(W207="CCT","n/a",INDEX('Unit Cost Source Data'!$K$2:$K$87,MATCH('Measurement and Pricing Data'!C207,'Unit Cost Source Data'!$A$2:$A$87,0))*1.5)</f>
        <v>295.46999999999997</v>
      </c>
      <c r="AA207" s="15">
        <f t="shared" si="10"/>
        <v>6657.9239999999991</v>
      </c>
      <c r="AB207" s="15">
        <f t="shared" si="11"/>
        <v>6700</v>
      </c>
    </row>
    <row r="208" spans="1:28" ht="28.8" x14ac:dyDescent="0.3">
      <c r="A208" s="1">
        <v>207</v>
      </c>
      <c r="B208" s="1">
        <v>1</v>
      </c>
      <c r="C208" s="6" t="s">
        <v>44</v>
      </c>
      <c r="D208" s="1" t="str">
        <f>INDEX('Name Conversion Table'!$B$2:$B$31,MATCH('Measurement and Pricing Data'!C208,'Name Conversion Table'!$A$2:$A$31,0))</f>
        <v>Coast Live Oak</v>
      </c>
      <c r="E208" s="1" t="s">
        <v>4</v>
      </c>
      <c r="F208" s="39">
        <v>28</v>
      </c>
      <c r="G208" s="10">
        <v>1</v>
      </c>
      <c r="H208" s="4">
        <v>50</v>
      </c>
      <c r="I208" s="4" t="s">
        <v>33</v>
      </c>
      <c r="J208" s="4" t="s">
        <v>92</v>
      </c>
      <c r="K208" s="4" t="s">
        <v>33</v>
      </c>
      <c r="L208" s="4" t="s">
        <v>32</v>
      </c>
      <c r="M208" s="4" t="s">
        <v>63</v>
      </c>
      <c r="N208" s="4" t="s">
        <v>66</v>
      </c>
      <c r="O208" s="1" t="s">
        <v>184</v>
      </c>
      <c r="P208" s="9">
        <v>0.85</v>
      </c>
      <c r="Q208" s="30" t="s">
        <v>60</v>
      </c>
      <c r="R208" s="9">
        <v>1</v>
      </c>
      <c r="S208" s="30" t="s">
        <v>4</v>
      </c>
      <c r="T208" s="1" t="s">
        <v>4</v>
      </c>
      <c r="U208" s="1" t="s">
        <v>33</v>
      </c>
      <c r="V208" s="1" t="str">
        <f t="shared" si="9"/>
        <v>Y</v>
      </c>
      <c r="W208" s="1" t="s">
        <v>28</v>
      </c>
      <c r="X208" s="8">
        <f>IF(W208="TFT",INDEX('Unit Cost Source Data'!$L$2:$L$87,MATCH('Measurement and Pricing Data'!C208,'Unit Cost Source Data'!$A$2:$A$87,0)),IF(W208="Volume",INDEX('Unit Cost Source Data'!$M$2:$M$87,MATCH('Measurement and Pricing Data'!C208,'Unit Cost Source Data'!$A$2:$A$87,0)),IF(W208="Height",INDEX('Unit Cost Source Data'!$N$2:$N$87,MATCH('Measurement and Pricing Data'!C208,'Unit Cost Source Data'!$A$2:$A$87,0)),"n/a")))</f>
        <v>62.700681380483083</v>
      </c>
      <c r="Y208" s="27">
        <f>IF(W208="TFT",(F208/G208)^2*PI()/4*G208*X208,IF(W208="Volume",PI()*4/3*(H208/2)^2*H208/2*X208,IF(W208="DRT",INDEX('Unit Cost Source Data'!$K$2:$K$87,MATCH('Measurement and Pricing Data'!C208,'Unit Cost Source Data'!$A$2:$A$87,0)),IF(W208="CCT",(1.08)^E208*INDEX('Unit Cost Source Data'!$K$2:$K$87,MATCH('Measurement and Pricing Data'!C208,'Unit Cost Source Data'!$A$2:$A$87,0))*2.5,IF(W208="Height",X208*H208)))))</f>
        <v>38608.079999999994</v>
      </c>
      <c r="Z208" s="27">
        <f>IF(W208="CCT","n/a",INDEX('Unit Cost Source Data'!$K$2:$K$87,MATCH('Measurement and Pricing Data'!C208,'Unit Cost Source Data'!$A$2:$A$87,0))*1.5)</f>
        <v>295.46999999999997</v>
      </c>
      <c r="AA208" s="15">
        <f t="shared" si="10"/>
        <v>5791.2119999999995</v>
      </c>
      <c r="AB208" s="15">
        <f t="shared" si="11"/>
        <v>5800</v>
      </c>
    </row>
    <row r="209" spans="1:28" ht="28.8" x14ac:dyDescent="0.3">
      <c r="A209" s="1">
        <v>208</v>
      </c>
      <c r="B209" s="1">
        <v>1</v>
      </c>
      <c r="C209" s="6" t="s">
        <v>44</v>
      </c>
      <c r="D209" s="1" t="str">
        <f>INDEX('Name Conversion Table'!$B$2:$B$31,MATCH('Measurement and Pricing Data'!C209,'Name Conversion Table'!$A$2:$A$31,0))</f>
        <v>Coast Live Oak</v>
      </c>
      <c r="E209" s="1" t="s">
        <v>4</v>
      </c>
      <c r="F209" s="39">
        <v>19</v>
      </c>
      <c r="G209" s="10">
        <v>1</v>
      </c>
      <c r="H209" s="4">
        <v>50</v>
      </c>
      <c r="I209" s="4" t="s">
        <v>33</v>
      </c>
      <c r="J209" s="4" t="s">
        <v>92</v>
      </c>
      <c r="K209" s="4" t="s">
        <v>33</v>
      </c>
      <c r="L209" s="4" t="s">
        <v>32</v>
      </c>
      <c r="M209" s="4" t="s">
        <v>63</v>
      </c>
      <c r="N209" s="4" t="s">
        <v>66</v>
      </c>
      <c r="O209" s="1" t="s">
        <v>184</v>
      </c>
      <c r="P209" s="9">
        <v>0.7</v>
      </c>
      <c r="Q209" s="30" t="s">
        <v>60</v>
      </c>
      <c r="R209" s="9">
        <v>1</v>
      </c>
      <c r="S209" s="30" t="s">
        <v>4</v>
      </c>
      <c r="T209" s="1" t="s">
        <v>4</v>
      </c>
      <c r="U209" s="1" t="s">
        <v>33</v>
      </c>
      <c r="V209" s="1" t="str">
        <f t="shared" si="9"/>
        <v>Y</v>
      </c>
      <c r="W209" s="1" t="s">
        <v>28</v>
      </c>
      <c r="X209" s="8">
        <f>IF(W209="TFT",INDEX('Unit Cost Source Data'!$L$2:$L$87,MATCH('Measurement and Pricing Data'!C209,'Unit Cost Source Data'!$A$2:$A$87,0)),IF(W209="Volume",INDEX('Unit Cost Source Data'!$M$2:$M$87,MATCH('Measurement and Pricing Data'!C209,'Unit Cost Source Data'!$A$2:$A$87,0)),IF(W209="Height",INDEX('Unit Cost Source Data'!$N$2:$N$87,MATCH('Measurement and Pricing Data'!C209,'Unit Cost Source Data'!$A$2:$A$87,0)),"n/a")))</f>
        <v>62.700681380483083</v>
      </c>
      <c r="Y209" s="27">
        <f>IF(W209="TFT",(F209/G209)^2*PI()/4*G209*X209,IF(W209="Volume",PI()*4/3*(H209/2)^2*H209/2*X209,IF(W209="DRT",INDEX('Unit Cost Source Data'!$K$2:$K$87,MATCH('Measurement and Pricing Data'!C209,'Unit Cost Source Data'!$A$2:$A$87,0)),IF(W209="CCT",(1.08)^E209*INDEX('Unit Cost Source Data'!$K$2:$K$87,MATCH('Measurement and Pricing Data'!C209,'Unit Cost Source Data'!$A$2:$A$87,0))*2.5,IF(W209="Height",X209*H209)))))</f>
        <v>17777.444999999996</v>
      </c>
      <c r="Z209" s="27">
        <f>IF(W209="CCT","n/a",INDEX('Unit Cost Source Data'!$K$2:$K$87,MATCH('Measurement and Pricing Data'!C209,'Unit Cost Source Data'!$A$2:$A$87,0))*1.5)</f>
        <v>295.46999999999997</v>
      </c>
      <c r="AA209" s="15">
        <f t="shared" si="10"/>
        <v>5333.2335000000021</v>
      </c>
      <c r="AB209" s="15">
        <f t="shared" si="11"/>
        <v>5300</v>
      </c>
    </row>
    <row r="210" spans="1:28" ht="28.8" x14ac:dyDescent="0.3">
      <c r="A210" s="1">
        <v>209</v>
      </c>
      <c r="B210" s="1">
        <v>1</v>
      </c>
      <c r="C210" s="6" t="s">
        <v>44</v>
      </c>
      <c r="D210" s="1" t="str">
        <f>INDEX('Name Conversion Table'!$B$2:$B$31,MATCH('Measurement and Pricing Data'!C210,'Name Conversion Table'!$A$2:$A$31,0))</f>
        <v>Coast Live Oak</v>
      </c>
      <c r="E210" s="1" t="s">
        <v>4</v>
      </c>
      <c r="F210" s="39">
        <v>14</v>
      </c>
      <c r="G210" s="10">
        <v>1</v>
      </c>
      <c r="H210" s="4">
        <v>35</v>
      </c>
      <c r="I210" s="4" t="s">
        <v>33</v>
      </c>
      <c r="J210" s="4" t="s">
        <v>92</v>
      </c>
      <c r="K210" s="4" t="s">
        <v>33</v>
      </c>
      <c r="L210" s="4" t="s">
        <v>32</v>
      </c>
      <c r="M210" s="4" t="s">
        <v>95</v>
      </c>
      <c r="N210" s="4" t="s">
        <v>66</v>
      </c>
      <c r="O210" s="1" t="s">
        <v>184</v>
      </c>
      <c r="P210" s="9">
        <v>0.85</v>
      </c>
      <c r="Q210" s="30" t="s">
        <v>108</v>
      </c>
      <c r="R210" s="9">
        <v>1</v>
      </c>
      <c r="S210" s="30" t="s">
        <v>4</v>
      </c>
      <c r="T210" s="1" t="s">
        <v>4</v>
      </c>
      <c r="U210" s="1" t="s">
        <v>33</v>
      </c>
      <c r="V210" s="1" t="str">
        <f t="shared" si="9"/>
        <v>Y</v>
      </c>
      <c r="W210" s="1" t="s">
        <v>28</v>
      </c>
      <c r="X210" s="8">
        <f>IF(W210="TFT",INDEX('Unit Cost Source Data'!$L$2:$L$87,MATCH('Measurement and Pricing Data'!C210,'Unit Cost Source Data'!$A$2:$A$87,0)),IF(W210="Volume",INDEX('Unit Cost Source Data'!$M$2:$M$87,MATCH('Measurement and Pricing Data'!C210,'Unit Cost Source Data'!$A$2:$A$87,0)),IF(W210="Height",INDEX('Unit Cost Source Data'!$N$2:$N$87,MATCH('Measurement and Pricing Data'!C210,'Unit Cost Source Data'!$A$2:$A$87,0)),"n/a")))</f>
        <v>62.700681380483083</v>
      </c>
      <c r="Y210" s="27">
        <f>IF(W210="TFT",(F210/G210)^2*PI()/4*G210*X210,IF(W210="Volume",PI()*4/3*(H210/2)^2*H210/2*X210,IF(W210="DRT",INDEX('Unit Cost Source Data'!$K$2:$K$87,MATCH('Measurement and Pricing Data'!C210,'Unit Cost Source Data'!$A$2:$A$87,0)),IF(W210="CCT",(1.08)^E210*INDEX('Unit Cost Source Data'!$K$2:$K$87,MATCH('Measurement and Pricing Data'!C210,'Unit Cost Source Data'!$A$2:$A$87,0))*2.5,IF(W210="Height",X210*H210)))))</f>
        <v>9652.0199999999986</v>
      </c>
      <c r="Z210" s="27">
        <f>IF(W210="CCT","n/a",INDEX('Unit Cost Source Data'!$K$2:$K$87,MATCH('Measurement and Pricing Data'!C210,'Unit Cost Source Data'!$A$2:$A$87,0))*1.5)</f>
        <v>295.46999999999997</v>
      </c>
      <c r="AA210" s="15">
        <f t="shared" si="10"/>
        <v>1447.8029999999999</v>
      </c>
      <c r="AB210" s="15">
        <f t="shared" si="11"/>
        <v>1400</v>
      </c>
    </row>
    <row r="211" spans="1:28" ht="28.8" x14ac:dyDescent="0.3">
      <c r="A211" s="1">
        <v>210</v>
      </c>
      <c r="B211" s="1">
        <v>1</v>
      </c>
      <c r="C211" s="6" t="s">
        <v>44</v>
      </c>
      <c r="D211" s="1" t="str">
        <f>INDEX('Name Conversion Table'!$B$2:$B$31,MATCH('Measurement and Pricing Data'!C211,'Name Conversion Table'!$A$2:$A$31,0))</f>
        <v>Coast Live Oak</v>
      </c>
      <c r="E211" s="1" t="s">
        <v>4</v>
      </c>
      <c r="F211" s="39">
        <v>17</v>
      </c>
      <c r="G211" s="10">
        <v>1</v>
      </c>
      <c r="H211" s="4">
        <v>45</v>
      </c>
      <c r="I211" s="4" t="s">
        <v>33</v>
      </c>
      <c r="J211" s="4" t="s">
        <v>92</v>
      </c>
      <c r="K211" s="4" t="s">
        <v>33</v>
      </c>
      <c r="L211" s="4" t="s">
        <v>32</v>
      </c>
      <c r="M211" s="4" t="s">
        <v>95</v>
      </c>
      <c r="N211" s="4" t="s">
        <v>66</v>
      </c>
      <c r="O211" s="1" t="s">
        <v>184</v>
      </c>
      <c r="P211" s="9">
        <v>0.75</v>
      </c>
      <c r="Q211" s="30" t="s">
        <v>108</v>
      </c>
      <c r="R211" s="9">
        <v>0.8</v>
      </c>
      <c r="S211" s="30" t="s">
        <v>159</v>
      </c>
      <c r="T211" s="1" t="s">
        <v>4</v>
      </c>
      <c r="U211" s="1" t="s">
        <v>33</v>
      </c>
      <c r="V211" s="1" t="str">
        <f t="shared" si="9"/>
        <v>Y</v>
      </c>
      <c r="W211" s="1" t="s">
        <v>28</v>
      </c>
      <c r="X211" s="8">
        <f>IF(W211="TFT",INDEX('Unit Cost Source Data'!$L$2:$L$87,MATCH('Measurement and Pricing Data'!C211,'Unit Cost Source Data'!$A$2:$A$87,0)),IF(W211="Volume",INDEX('Unit Cost Source Data'!$M$2:$M$87,MATCH('Measurement and Pricing Data'!C211,'Unit Cost Source Data'!$A$2:$A$87,0)),IF(W211="Height",INDEX('Unit Cost Source Data'!$N$2:$N$87,MATCH('Measurement and Pricing Data'!C211,'Unit Cost Source Data'!$A$2:$A$87,0)),"n/a")))</f>
        <v>62.700681380483083</v>
      </c>
      <c r="Y211" s="27">
        <f>IF(W211="TFT",(F211/G211)^2*PI()/4*G211*X211,IF(W211="Volume",PI()*4/3*(H211/2)^2*H211/2*X211,IF(W211="DRT",INDEX('Unit Cost Source Data'!$K$2:$K$87,MATCH('Measurement and Pricing Data'!C211,'Unit Cost Source Data'!$A$2:$A$87,0)),IF(W211="CCT",(1.08)^E211*INDEX('Unit Cost Source Data'!$K$2:$K$87,MATCH('Measurement and Pricing Data'!C211,'Unit Cost Source Data'!$A$2:$A$87,0))*2.5,IF(W211="Height",X211*H211)))))</f>
        <v>14231.804999999998</v>
      </c>
      <c r="Z211" s="27">
        <f>IF(W211="CCT","n/a",INDEX('Unit Cost Source Data'!$K$2:$K$87,MATCH('Measurement and Pricing Data'!C211,'Unit Cost Source Data'!$A$2:$A$87,0))*1.5)</f>
        <v>295.46999999999997</v>
      </c>
      <c r="AA211" s="15">
        <f t="shared" si="10"/>
        <v>711.59025000000111</v>
      </c>
      <c r="AB211" s="15">
        <f t="shared" si="11"/>
        <v>710</v>
      </c>
    </row>
    <row r="212" spans="1:28" ht="28.8" x14ac:dyDescent="0.3">
      <c r="A212" s="1">
        <v>211</v>
      </c>
      <c r="B212" s="1">
        <v>1</v>
      </c>
      <c r="C212" s="6" t="s">
        <v>44</v>
      </c>
      <c r="D212" s="1" t="str">
        <f>INDEX('Name Conversion Table'!$B$2:$B$31,MATCH('Measurement and Pricing Data'!C212,'Name Conversion Table'!$A$2:$A$31,0))</f>
        <v>Coast Live Oak</v>
      </c>
      <c r="E212" s="1" t="s">
        <v>4</v>
      </c>
      <c r="F212" s="39">
        <v>14</v>
      </c>
      <c r="G212" s="10">
        <v>1</v>
      </c>
      <c r="H212" s="4">
        <v>30</v>
      </c>
      <c r="I212" s="4" t="s">
        <v>33</v>
      </c>
      <c r="J212" s="4" t="s">
        <v>92</v>
      </c>
      <c r="K212" s="4" t="s">
        <v>33</v>
      </c>
      <c r="L212" s="4" t="s">
        <v>32</v>
      </c>
      <c r="M212" s="4" t="s">
        <v>63</v>
      </c>
      <c r="N212" s="4" t="s">
        <v>66</v>
      </c>
      <c r="O212" s="1" t="s">
        <v>184</v>
      </c>
      <c r="P212" s="9">
        <v>0.5</v>
      </c>
      <c r="Q212" s="30" t="s">
        <v>60</v>
      </c>
      <c r="R212" s="9">
        <v>1</v>
      </c>
      <c r="S212" s="30" t="s">
        <v>4</v>
      </c>
      <c r="T212" s="1" t="s">
        <v>4</v>
      </c>
      <c r="U212" s="1" t="s">
        <v>33</v>
      </c>
      <c r="V212" s="1" t="str">
        <f t="shared" si="9"/>
        <v>Y</v>
      </c>
      <c r="W212" s="1" t="s">
        <v>28</v>
      </c>
      <c r="X212" s="8">
        <f>IF(W212="TFT",INDEX('Unit Cost Source Data'!$L$2:$L$87,MATCH('Measurement and Pricing Data'!C212,'Unit Cost Source Data'!$A$2:$A$87,0)),IF(W212="Volume",INDEX('Unit Cost Source Data'!$M$2:$M$87,MATCH('Measurement and Pricing Data'!C212,'Unit Cost Source Data'!$A$2:$A$87,0)),IF(W212="Height",INDEX('Unit Cost Source Data'!$N$2:$N$87,MATCH('Measurement and Pricing Data'!C212,'Unit Cost Source Data'!$A$2:$A$87,0)),"n/a")))</f>
        <v>62.700681380483083</v>
      </c>
      <c r="Y212" s="27">
        <f>IF(W212="TFT",(F212/G212)^2*PI()/4*G212*X212,IF(W212="Volume",PI()*4/3*(H212/2)^2*H212/2*X212,IF(W212="DRT",INDEX('Unit Cost Source Data'!$K$2:$K$87,MATCH('Measurement and Pricing Data'!C212,'Unit Cost Source Data'!$A$2:$A$87,0)),IF(W212="CCT",(1.08)^E212*INDEX('Unit Cost Source Data'!$K$2:$K$87,MATCH('Measurement and Pricing Data'!C212,'Unit Cost Source Data'!$A$2:$A$87,0))*2.5,IF(W212="Height",X212*H212)))))</f>
        <v>9652.0199999999986</v>
      </c>
      <c r="Z212" s="27">
        <f>IF(W212="CCT","n/a",INDEX('Unit Cost Source Data'!$K$2:$K$87,MATCH('Measurement and Pricing Data'!C212,'Unit Cost Source Data'!$A$2:$A$87,0))*1.5)</f>
        <v>295.46999999999997</v>
      </c>
      <c r="AA212" s="15">
        <f t="shared" si="10"/>
        <v>4826.0099999999984</v>
      </c>
      <c r="AB212" s="15">
        <f t="shared" si="11"/>
        <v>4800</v>
      </c>
    </row>
    <row r="213" spans="1:28" ht="28.8" x14ac:dyDescent="0.3">
      <c r="A213" s="1">
        <v>212</v>
      </c>
      <c r="B213" s="1">
        <v>1</v>
      </c>
      <c r="C213" s="6" t="s">
        <v>44</v>
      </c>
      <c r="D213" s="1" t="str">
        <f>INDEX('Name Conversion Table'!$B$2:$B$31,MATCH('Measurement and Pricing Data'!C213,'Name Conversion Table'!$A$2:$A$31,0))</f>
        <v>Coast Live Oak</v>
      </c>
      <c r="E213" s="1" t="s">
        <v>4</v>
      </c>
      <c r="F213" s="39">
        <v>11</v>
      </c>
      <c r="G213" s="10">
        <v>1</v>
      </c>
      <c r="H213" s="4">
        <v>30</v>
      </c>
      <c r="I213" s="4" t="s">
        <v>33</v>
      </c>
      <c r="J213" s="4" t="s">
        <v>92</v>
      </c>
      <c r="K213" s="4" t="s">
        <v>33</v>
      </c>
      <c r="L213" s="4" t="s">
        <v>32</v>
      </c>
      <c r="M213" s="4" t="s">
        <v>63</v>
      </c>
      <c r="N213" s="4" t="s">
        <v>66</v>
      </c>
      <c r="O213" s="1" t="s">
        <v>184</v>
      </c>
      <c r="P213" s="9">
        <v>0.8</v>
      </c>
      <c r="Q213" s="30" t="s">
        <v>60</v>
      </c>
      <c r="R213" s="9">
        <v>1</v>
      </c>
      <c r="S213" s="30" t="s">
        <v>4</v>
      </c>
      <c r="T213" s="1" t="s">
        <v>4</v>
      </c>
      <c r="U213" s="1" t="s">
        <v>33</v>
      </c>
      <c r="V213" s="1" t="str">
        <f t="shared" si="9"/>
        <v>Y</v>
      </c>
      <c r="W213" s="1" t="s">
        <v>28</v>
      </c>
      <c r="X213" s="8">
        <f>IF(W213="TFT",INDEX('Unit Cost Source Data'!$L$2:$L$87,MATCH('Measurement and Pricing Data'!C213,'Unit Cost Source Data'!$A$2:$A$87,0)),IF(W213="Volume",INDEX('Unit Cost Source Data'!$M$2:$M$87,MATCH('Measurement and Pricing Data'!C213,'Unit Cost Source Data'!$A$2:$A$87,0)),IF(W213="Height",INDEX('Unit Cost Source Data'!$N$2:$N$87,MATCH('Measurement and Pricing Data'!C213,'Unit Cost Source Data'!$A$2:$A$87,0)),"n/a")))</f>
        <v>62.700681380483083</v>
      </c>
      <c r="Y213" s="27">
        <f>IF(W213="TFT",(F213/G213)^2*PI()/4*G213*X213,IF(W213="Volume",PI()*4/3*(H213/2)^2*H213/2*X213,IF(W213="DRT",INDEX('Unit Cost Source Data'!$K$2:$K$87,MATCH('Measurement and Pricing Data'!C213,'Unit Cost Source Data'!$A$2:$A$87,0)),IF(W213="CCT",(1.08)^E213*INDEX('Unit Cost Source Data'!$K$2:$K$87,MATCH('Measurement and Pricing Data'!C213,'Unit Cost Source Data'!$A$2:$A$87,0))*2.5,IF(W213="Height",X213*H213)))))</f>
        <v>5958.6449999999995</v>
      </c>
      <c r="Z213" s="27">
        <f>IF(W213="CCT","n/a",INDEX('Unit Cost Source Data'!$K$2:$K$87,MATCH('Measurement and Pricing Data'!C213,'Unit Cost Source Data'!$A$2:$A$87,0))*1.5)</f>
        <v>295.46999999999997</v>
      </c>
      <c r="AA213" s="15">
        <f t="shared" si="10"/>
        <v>1191.7289999999994</v>
      </c>
      <c r="AB213" s="15">
        <f t="shared" si="11"/>
        <v>1200</v>
      </c>
    </row>
    <row r="214" spans="1:28" ht="28.8" x14ac:dyDescent="0.3">
      <c r="A214" s="1">
        <v>213</v>
      </c>
      <c r="B214" s="1">
        <v>1</v>
      </c>
      <c r="C214" s="6" t="s">
        <v>44</v>
      </c>
      <c r="D214" s="1" t="str">
        <f>INDEX('Name Conversion Table'!$B$2:$B$31,MATCH('Measurement and Pricing Data'!C214,'Name Conversion Table'!$A$2:$A$31,0))</f>
        <v>Coast Live Oak</v>
      </c>
      <c r="E214" s="1" t="s">
        <v>4</v>
      </c>
      <c r="F214" s="39">
        <v>23</v>
      </c>
      <c r="G214" s="10">
        <v>2</v>
      </c>
      <c r="H214" s="4">
        <v>40</v>
      </c>
      <c r="I214" s="4" t="s">
        <v>33</v>
      </c>
      <c r="J214" s="4" t="s">
        <v>92</v>
      </c>
      <c r="K214" s="4" t="s">
        <v>33</v>
      </c>
      <c r="L214" s="4" t="s">
        <v>32</v>
      </c>
      <c r="M214" s="4" t="s">
        <v>63</v>
      </c>
      <c r="N214" s="4" t="s">
        <v>66</v>
      </c>
      <c r="O214" s="1" t="s">
        <v>184</v>
      </c>
      <c r="P214" s="9">
        <v>0.7</v>
      </c>
      <c r="Q214" s="30" t="s">
        <v>60</v>
      </c>
      <c r="R214" s="9">
        <v>1</v>
      </c>
      <c r="S214" s="30" t="s">
        <v>4</v>
      </c>
      <c r="T214" s="1" t="s">
        <v>4</v>
      </c>
      <c r="U214" s="1" t="s">
        <v>33</v>
      </c>
      <c r="V214" s="1" t="str">
        <f t="shared" si="9"/>
        <v>Y</v>
      </c>
      <c r="W214" s="1" t="s">
        <v>28</v>
      </c>
      <c r="X214" s="8">
        <f>IF(W214="TFT",INDEX('Unit Cost Source Data'!$L$2:$L$87,MATCH('Measurement and Pricing Data'!C214,'Unit Cost Source Data'!$A$2:$A$87,0)),IF(W214="Volume",INDEX('Unit Cost Source Data'!$M$2:$M$87,MATCH('Measurement and Pricing Data'!C214,'Unit Cost Source Data'!$A$2:$A$87,0)),IF(W214="Height",INDEX('Unit Cost Source Data'!$N$2:$N$87,MATCH('Measurement and Pricing Data'!C214,'Unit Cost Source Data'!$A$2:$A$87,0)),"n/a")))</f>
        <v>62.700681380483083</v>
      </c>
      <c r="Y214" s="27">
        <f>IF(W214="TFT",(F214/G214)^2*PI()/4*G214*X214,IF(W214="Volume",PI()*4/3*(H214/2)^2*H214/2*X214,IF(W214="DRT",INDEX('Unit Cost Source Data'!$K$2:$K$87,MATCH('Measurement and Pricing Data'!C214,'Unit Cost Source Data'!$A$2:$A$87,0)),IF(W214="CCT",(1.08)^E214*INDEX('Unit Cost Source Data'!$K$2:$K$87,MATCH('Measurement and Pricing Data'!C214,'Unit Cost Source Data'!$A$2:$A$87,0))*2.5,IF(W214="Height",X214*H214)))))</f>
        <v>13025.302499999998</v>
      </c>
      <c r="Z214" s="27">
        <f>IF(W214="CCT","n/a",INDEX('Unit Cost Source Data'!$K$2:$K$87,MATCH('Measurement and Pricing Data'!C214,'Unit Cost Source Data'!$A$2:$A$87,0))*1.5)</f>
        <v>295.46999999999997</v>
      </c>
      <c r="AA214" s="15">
        <f t="shared" si="10"/>
        <v>3907.5907499999994</v>
      </c>
      <c r="AB214" s="15">
        <f t="shared" si="11"/>
        <v>3900</v>
      </c>
    </row>
    <row r="215" spans="1:28" ht="28.8" x14ac:dyDescent="0.3">
      <c r="A215" s="1">
        <v>214</v>
      </c>
      <c r="B215" s="1">
        <v>1</v>
      </c>
      <c r="C215" s="6" t="s">
        <v>44</v>
      </c>
      <c r="D215" s="1" t="str">
        <f>INDEX('Name Conversion Table'!$B$2:$B$31,MATCH('Measurement and Pricing Data'!C215,'Name Conversion Table'!$A$2:$A$31,0))</f>
        <v>Coast Live Oak</v>
      </c>
      <c r="E215" s="1" t="s">
        <v>4</v>
      </c>
      <c r="F215" s="39">
        <v>21</v>
      </c>
      <c r="G215" s="10">
        <v>1</v>
      </c>
      <c r="H215" s="4">
        <v>50</v>
      </c>
      <c r="I215" s="4" t="s">
        <v>33</v>
      </c>
      <c r="J215" s="4" t="s">
        <v>92</v>
      </c>
      <c r="K215" s="4" t="s">
        <v>33</v>
      </c>
      <c r="L215" s="4" t="s">
        <v>32</v>
      </c>
      <c r="M215" s="4" t="s">
        <v>63</v>
      </c>
      <c r="N215" s="4" t="s">
        <v>66</v>
      </c>
      <c r="O215" s="1" t="s">
        <v>186</v>
      </c>
      <c r="P215" s="9">
        <v>0.6</v>
      </c>
      <c r="Q215" s="30" t="s">
        <v>60</v>
      </c>
      <c r="R215" s="9">
        <v>1</v>
      </c>
      <c r="S215" s="30" t="s">
        <v>4</v>
      </c>
      <c r="T215" s="1" t="s">
        <v>4</v>
      </c>
      <c r="U215" s="1" t="s">
        <v>33</v>
      </c>
      <c r="V215" s="1" t="str">
        <f t="shared" si="9"/>
        <v>Y</v>
      </c>
      <c r="W215" s="1" t="s">
        <v>28</v>
      </c>
      <c r="X215" s="8">
        <f>IF(W215="TFT",INDEX('Unit Cost Source Data'!$L$2:$L$87,MATCH('Measurement and Pricing Data'!C215,'Unit Cost Source Data'!$A$2:$A$87,0)),IF(W215="Volume",INDEX('Unit Cost Source Data'!$M$2:$M$87,MATCH('Measurement and Pricing Data'!C215,'Unit Cost Source Data'!$A$2:$A$87,0)),IF(W215="Height",INDEX('Unit Cost Source Data'!$N$2:$N$87,MATCH('Measurement and Pricing Data'!C215,'Unit Cost Source Data'!$A$2:$A$87,0)),"n/a")))</f>
        <v>62.700681380483083</v>
      </c>
      <c r="Y215" s="27">
        <f>IF(W215="TFT",(F215/G215)^2*PI()/4*G215*X215,IF(W215="Volume",PI()*4/3*(H215/2)^2*H215/2*X215,IF(W215="DRT",INDEX('Unit Cost Source Data'!$K$2:$K$87,MATCH('Measurement and Pricing Data'!C215,'Unit Cost Source Data'!$A$2:$A$87,0)),IF(W215="CCT",(1.08)^E215*INDEX('Unit Cost Source Data'!$K$2:$K$87,MATCH('Measurement and Pricing Data'!C215,'Unit Cost Source Data'!$A$2:$A$87,0))*2.5,IF(W215="Height",X215*H215)))))</f>
        <v>21717.044999999998</v>
      </c>
      <c r="Z215" s="27">
        <f>IF(W215="CCT","n/a",INDEX('Unit Cost Source Data'!$K$2:$K$87,MATCH('Measurement and Pricing Data'!C215,'Unit Cost Source Data'!$A$2:$A$87,0))*1.5)</f>
        <v>295.46999999999997</v>
      </c>
      <c r="AA215" s="15">
        <f t="shared" si="10"/>
        <v>8686.8180000000011</v>
      </c>
      <c r="AB215" s="15">
        <f t="shared" si="11"/>
        <v>8700</v>
      </c>
    </row>
    <row r="216" spans="1:28" ht="28.8" x14ac:dyDescent="0.3">
      <c r="A216" s="1">
        <v>215</v>
      </c>
      <c r="B216" s="1">
        <v>1</v>
      </c>
      <c r="C216" s="6" t="s">
        <v>44</v>
      </c>
      <c r="D216" s="1" t="str">
        <f>INDEX('Name Conversion Table'!$B$2:$B$31,MATCH('Measurement and Pricing Data'!C216,'Name Conversion Table'!$A$2:$A$31,0))</f>
        <v>Coast Live Oak</v>
      </c>
      <c r="E216" s="1" t="s">
        <v>4</v>
      </c>
      <c r="F216" s="39">
        <v>26</v>
      </c>
      <c r="G216" s="10">
        <v>1</v>
      </c>
      <c r="H216" s="4">
        <v>60</v>
      </c>
      <c r="I216" s="4" t="s">
        <v>33</v>
      </c>
      <c r="J216" s="4" t="s">
        <v>92</v>
      </c>
      <c r="K216" s="4" t="s">
        <v>33</v>
      </c>
      <c r="L216" s="4" t="s">
        <v>32</v>
      </c>
      <c r="M216" s="4" t="s">
        <v>63</v>
      </c>
      <c r="N216" s="4" t="s">
        <v>66</v>
      </c>
      <c r="O216" s="1" t="s">
        <v>186</v>
      </c>
      <c r="P216" s="9">
        <v>0.6</v>
      </c>
      <c r="Q216" s="30" t="s">
        <v>60</v>
      </c>
      <c r="R216" s="9">
        <v>1</v>
      </c>
      <c r="S216" s="30" t="s">
        <v>4</v>
      </c>
      <c r="T216" s="1" t="s">
        <v>4</v>
      </c>
      <c r="U216" s="1" t="s">
        <v>33</v>
      </c>
      <c r="V216" s="1" t="str">
        <f t="shared" si="9"/>
        <v>Y</v>
      </c>
      <c r="W216" s="1" t="s">
        <v>28</v>
      </c>
      <c r="X216" s="8">
        <f>IF(W216="TFT",INDEX('Unit Cost Source Data'!$L$2:$L$87,MATCH('Measurement and Pricing Data'!C216,'Unit Cost Source Data'!$A$2:$A$87,0)),IF(W216="Volume",INDEX('Unit Cost Source Data'!$M$2:$M$87,MATCH('Measurement and Pricing Data'!C216,'Unit Cost Source Data'!$A$2:$A$87,0)),IF(W216="Height",INDEX('Unit Cost Source Data'!$N$2:$N$87,MATCH('Measurement and Pricing Data'!C216,'Unit Cost Source Data'!$A$2:$A$87,0)),"n/a")))</f>
        <v>62.700681380483083</v>
      </c>
      <c r="Y216" s="27">
        <f>IF(W216="TFT",(F216/G216)^2*PI()/4*G216*X216,IF(W216="Volume",PI()*4/3*(H216/2)^2*H216/2*X216,IF(W216="DRT",INDEX('Unit Cost Source Data'!$K$2:$K$87,MATCH('Measurement and Pricing Data'!C216,'Unit Cost Source Data'!$A$2:$A$87,0)),IF(W216="CCT",(1.08)^E216*INDEX('Unit Cost Source Data'!$K$2:$K$87,MATCH('Measurement and Pricing Data'!C216,'Unit Cost Source Data'!$A$2:$A$87,0))*2.5,IF(W216="Height",X216*H216)))))</f>
        <v>33289.619999999995</v>
      </c>
      <c r="Z216" s="27">
        <f>IF(W216="CCT","n/a",INDEX('Unit Cost Source Data'!$K$2:$K$87,MATCH('Measurement and Pricing Data'!C216,'Unit Cost Source Data'!$A$2:$A$87,0))*1.5)</f>
        <v>295.46999999999997</v>
      </c>
      <c r="AA216" s="15">
        <f t="shared" si="10"/>
        <v>13315.847999999998</v>
      </c>
      <c r="AB216" s="15">
        <f t="shared" si="11"/>
        <v>13000</v>
      </c>
    </row>
    <row r="217" spans="1:28" ht="28.8" x14ac:dyDescent="0.3">
      <c r="A217" s="1">
        <v>216</v>
      </c>
      <c r="B217" s="1">
        <v>1</v>
      </c>
      <c r="C217" s="6" t="s">
        <v>44</v>
      </c>
      <c r="D217" s="1" t="str">
        <f>INDEX('Name Conversion Table'!$B$2:$B$31,MATCH('Measurement and Pricing Data'!C217,'Name Conversion Table'!$A$2:$A$31,0))</f>
        <v>Coast Live Oak</v>
      </c>
      <c r="E217" s="1" t="s">
        <v>4</v>
      </c>
      <c r="F217" s="39">
        <v>20</v>
      </c>
      <c r="G217" s="10">
        <v>1</v>
      </c>
      <c r="H217" s="4">
        <v>40</v>
      </c>
      <c r="I217" s="4" t="s">
        <v>33</v>
      </c>
      <c r="J217" s="4" t="s">
        <v>92</v>
      </c>
      <c r="K217" s="4" t="s">
        <v>33</v>
      </c>
      <c r="L217" s="4" t="s">
        <v>32</v>
      </c>
      <c r="M217" s="4" t="s">
        <v>14</v>
      </c>
      <c r="N217" s="4" t="s">
        <v>66</v>
      </c>
      <c r="O217" s="1" t="s">
        <v>186</v>
      </c>
      <c r="P217" s="9">
        <v>0</v>
      </c>
      <c r="Q217" s="30" t="s">
        <v>55</v>
      </c>
      <c r="R217" s="9">
        <v>1</v>
      </c>
      <c r="S217" s="30" t="s">
        <v>4</v>
      </c>
      <c r="T217" s="1" t="s">
        <v>4</v>
      </c>
      <c r="U217" s="1" t="s">
        <v>33</v>
      </c>
      <c r="V217" s="1" t="str">
        <f t="shared" si="9"/>
        <v>N</v>
      </c>
      <c r="W217" s="1" t="s">
        <v>28</v>
      </c>
      <c r="X217" s="8">
        <f>IF(W217="TFT",INDEX('Unit Cost Source Data'!$L$2:$L$87,MATCH('Measurement and Pricing Data'!C217,'Unit Cost Source Data'!$A$2:$A$87,0)),IF(W217="Volume",INDEX('Unit Cost Source Data'!$M$2:$M$87,MATCH('Measurement and Pricing Data'!C217,'Unit Cost Source Data'!$A$2:$A$87,0)),IF(W217="Height",INDEX('Unit Cost Source Data'!$N$2:$N$87,MATCH('Measurement and Pricing Data'!C217,'Unit Cost Source Data'!$A$2:$A$87,0)),"n/a")))</f>
        <v>62.700681380483083</v>
      </c>
      <c r="Y217" s="27">
        <f>IF(W217="TFT",(F217/G217)^2*PI()/4*G217*X217,IF(W217="Volume",PI()*4/3*(H217/2)^2*H217/2*X217,IF(W217="DRT",INDEX('Unit Cost Source Data'!$K$2:$K$87,MATCH('Measurement and Pricing Data'!C217,'Unit Cost Source Data'!$A$2:$A$87,0)),IF(W217="CCT",(1.08)^E217*INDEX('Unit Cost Source Data'!$K$2:$K$87,MATCH('Measurement and Pricing Data'!C217,'Unit Cost Source Data'!$A$2:$A$87,0))*2.5,IF(W217="Height",X217*H217)))))</f>
        <v>19698</v>
      </c>
      <c r="Z217" s="27">
        <f>IF(W217="CCT","n/a",INDEX('Unit Cost Source Data'!$K$2:$K$87,MATCH('Measurement and Pricing Data'!C217,'Unit Cost Source Data'!$A$2:$A$87,0))*1.5)</f>
        <v>295.46999999999997</v>
      </c>
      <c r="AA217" s="15">
        <f t="shared" si="10"/>
        <v>19993.47</v>
      </c>
      <c r="AB217" s="15">
        <f t="shared" si="11"/>
        <v>20000</v>
      </c>
    </row>
    <row r="218" spans="1:28" ht="28.8" x14ac:dyDescent="0.3">
      <c r="A218" s="1">
        <v>217</v>
      </c>
      <c r="B218" s="1">
        <v>1</v>
      </c>
      <c r="C218" s="6" t="s">
        <v>44</v>
      </c>
      <c r="D218" s="1" t="str">
        <f>INDEX('Name Conversion Table'!$B$2:$B$31,MATCH('Measurement and Pricing Data'!C218,'Name Conversion Table'!$A$2:$A$31,0))</f>
        <v>Coast Live Oak</v>
      </c>
      <c r="E218" s="1" t="s">
        <v>4</v>
      </c>
      <c r="F218" s="39">
        <v>20</v>
      </c>
      <c r="G218" s="10">
        <v>1</v>
      </c>
      <c r="H218" s="4">
        <v>40</v>
      </c>
      <c r="I218" s="4" t="s">
        <v>33</v>
      </c>
      <c r="J218" s="4" t="s">
        <v>92</v>
      </c>
      <c r="K218" s="4" t="s">
        <v>33</v>
      </c>
      <c r="L218" s="4" t="s">
        <v>32</v>
      </c>
      <c r="M218" s="4" t="s">
        <v>63</v>
      </c>
      <c r="N218" s="4" t="s">
        <v>66</v>
      </c>
      <c r="O218" s="1" t="s">
        <v>186</v>
      </c>
      <c r="P218" s="9">
        <v>0.65</v>
      </c>
      <c r="Q218" s="30" t="s">
        <v>60</v>
      </c>
      <c r="R218" s="9">
        <v>1</v>
      </c>
      <c r="S218" s="30" t="s">
        <v>4</v>
      </c>
      <c r="T218" s="1" t="s">
        <v>4</v>
      </c>
      <c r="U218" s="1" t="s">
        <v>33</v>
      </c>
      <c r="V218" s="1" t="str">
        <f t="shared" si="9"/>
        <v>Y</v>
      </c>
      <c r="W218" s="1" t="s">
        <v>28</v>
      </c>
      <c r="X218" s="8">
        <f>IF(W218="TFT",INDEX('Unit Cost Source Data'!$L$2:$L$87,MATCH('Measurement and Pricing Data'!C218,'Unit Cost Source Data'!$A$2:$A$87,0)),IF(W218="Volume",INDEX('Unit Cost Source Data'!$M$2:$M$87,MATCH('Measurement and Pricing Data'!C218,'Unit Cost Source Data'!$A$2:$A$87,0)),IF(W218="Height",INDEX('Unit Cost Source Data'!$N$2:$N$87,MATCH('Measurement and Pricing Data'!C218,'Unit Cost Source Data'!$A$2:$A$87,0)),"n/a")))</f>
        <v>62.700681380483083</v>
      </c>
      <c r="Y218" s="27">
        <f>IF(W218="TFT",(F218/G218)^2*PI()/4*G218*X218,IF(W218="Volume",PI()*4/3*(H218/2)^2*H218/2*X218,IF(W218="DRT",INDEX('Unit Cost Source Data'!$K$2:$K$87,MATCH('Measurement and Pricing Data'!C218,'Unit Cost Source Data'!$A$2:$A$87,0)),IF(W218="CCT",(1.08)^E218*INDEX('Unit Cost Source Data'!$K$2:$K$87,MATCH('Measurement and Pricing Data'!C218,'Unit Cost Source Data'!$A$2:$A$87,0))*2.5,IF(W218="Height",X218*H218)))))</f>
        <v>19698</v>
      </c>
      <c r="Z218" s="27">
        <f>IF(W218="CCT","n/a",INDEX('Unit Cost Source Data'!$K$2:$K$87,MATCH('Measurement and Pricing Data'!C218,'Unit Cost Source Data'!$A$2:$A$87,0))*1.5)</f>
        <v>295.46999999999997</v>
      </c>
      <c r="AA218" s="15">
        <f t="shared" si="10"/>
        <v>6894.3000000000011</v>
      </c>
      <c r="AB218" s="15">
        <f t="shared" si="11"/>
        <v>6900</v>
      </c>
    </row>
    <row r="219" spans="1:28" ht="28.8" x14ac:dyDescent="0.3">
      <c r="A219" s="1">
        <v>218</v>
      </c>
      <c r="B219" s="1">
        <v>1</v>
      </c>
      <c r="C219" s="6" t="s">
        <v>44</v>
      </c>
      <c r="D219" s="1" t="str">
        <f>INDEX('Name Conversion Table'!$B$2:$B$31,MATCH('Measurement and Pricing Data'!C219,'Name Conversion Table'!$A$2:$A$31,0))</f>
        <v>Coast Live Oak</v>
      </c>
      <c r="E219" s="1" t="s">
        <v>4</v>
      </c>
      <c r="F219" s="39">
        <v>24</v>
      </c>
      <c r="G219" s="10">
        <v>1</v>
      </c>
      <c r="H219" s="4">
        <v>50</v>
      </c>
      <c r="I219" s="4" t="s">
        <v>33</v>
      </c>
      <c r="J219" s="4" t="s">
        <v>92</v>
      </c>
      <c r="K219" s="4" t="s">
        <v>33</v>
      </c>
      <c r="L219" s="4" t="s">
        <v>32</v>
      </c>
      <c r="M219" s="4" t="s">
        <v>14</v>
      </c>
      <c r="N219" s="4" t="s">
        <v>66</v>
      </c>
      <c r="O219" s="1" t="s">
        <v>186</v>
      </c>
      <c r="P219" s="9">
        <v>0</v>
      </c>
      <c r="Q219" s="30" t="s">
        <v>55</v>
      </c>
      <c r="R219" s="9">
        <v>0.3</v>
      </c>
      <c r="S219" s="30" t="s">
        <v>151</v>
      </c>
      <c r="T219" s="1" t="s">
        <v>4</v>
      </c>
      <c r="U219" s="1" t="s">
        <v>33</v>
      </c>
      <c r="V219" s="1" t="str">
        <f t="shared" si="9"/>
        <v>N</v>
      </c>
      <c r="W219" s="1" t="s">
        <v>28</v>
      </c>
      <c r="X219" s="8">
        <f>IF(W219="TFT",INDEX('Unit Cost Source Data'!$L$2:$L$87,MATCH('Measurement and Pricing Data'!C219,'Unit Cost Source Data'!$A$2:$A$87,0)),IF(W219="Volume",INDEX('Unit Cost Source Data'!$M$2:$M$87,MATCH('Measurement and Pricing Data'!C219,'Unit Cost Source Data'!$A$2:$A$87,0)),IF(W219="Height",INDEX('Unit Cost Source Data'!$N$2:$N$87,MATCH('Measurement and Pricing Data'!C219,'Unit Cost Source Data'!$A$2:$A$87,0)),"n/a")))</f>
        <v>62.700681380483083</v>
      </c>
      <c r="Y219" s="27">
        <f>IF(W219="TFT",(F219/G219)^2*PI()/4*G219*X219,IF(W219="Volume",PI()*4/3*(H219/2)^2*H219/2*X219,IF(W219="DRT",INDEX('Unit Cost Source Data'!$K$2:$K$87,MATCH('Measurement and Pricing Data'!C219,'Unit Cost Source Data'!$A$2:$A$87,0)),IF(W219="CCT",(1.08)^E219*INDEX('Unit Cost Source Data'!$K$2:$K$87,MATCH('Measurement and Pricing Data'!C219,'Unit Cost Source Data'!$A$2:$A$87,0))*2.5,IF(W219="Height",X219*H219)))))</f>
        <v>28365.119999999999</v>
      </c>
      <c r="Z219" s="27">
        <f>IF(W219="CCT","n/a",INDEX('Unit Cost Source Data'!$K$2:$K$87,MATCH('Measurement and Pricing Data'!C219,'Unit Cost Source Data'!$A$2:$A$87,0))*1.5)</f>
        <v>295.46999999999997</v>
      </c>
      <c r="AA219" s="15">
        <f t="shared" si="10"/>
        <v>8805.0059999999994</v>
      </c>
      <c r="AB219" s="15">
        <f t="shared" si="11"/>
        <v>8800</v>
      </c>
    </row>
    <row r="220" spans="1:28" ht="28.8" x14ac:dyDescent="0.3">
      <c r="A220" s="1">
        <v>219</v>
      </c>
      <c r="B220" s="1">
        <v>1</v>
      </c>
      <c r="C220" s="6" t="s">
        <v>44</v>
      </c>
      <c r="D220" s="1" t="str">
        <f>INDEX('Name Conversion Table'!$B$2:$B$31,MATCH('Measurement and Pricing Data'!C220,'Name Conversion Table'!$A$2:$A$31,0))</f>
        <v>Coast Live Oak</v>
      </c>
      <c r="E220" s="1" t="s">
        <v>4</v>
      </c>
      <c r="F220" s="39">
        <v>28</v>
      </c>
      <c r="G220" s="10">
        <v>2</v>
      </c>
      <c r="H220" s="4">
        <v>20</v>
      </c>
      <c r="I220" s="4" t="s">
        <v>33</v>
      </c>
      <c r="J220" s="4" t="s">
        <v>92</v>
      </c>
      <c r="K220" s="4" t="s">
        <v>33</v>
      </c>
      <c r="L220" s="4" t="s">
        <v>32</v>
      </c>
      <c r="M220" s="4" t="s">
        <v>68</v>
      </c>
      <c r="N220" s="4" t="s">
        <v>66</v>
      </c>
      <c r="O220" s="1" t="s">
        <v>186</v>
      </c>
      <c r="P220" s="9">
        <v>0.5</v>
      </c>
      <c r="Q220" s="30" t="s">
        <v>120</v>
      </c>
      <c r="R220" s="9">
        <v>1</v>
      </c>
      <c r="S220" s="30" t="s">
        <v>4</v>
      </c>
      <c r="T220" s="1" t="s">
        <v>4</v>
      </c>
      <c r="U220" s="1" t="s">
        <v>33</v>
      </c>
      <c r="V220" s="1" t="str">
        <f t="shared" si="9"/>
        <v>Y</v>
      </c>
      <c r="W220" s="1" t="s">
        <v>28</v>
      </c>
      <c r="X220" s="8">
        <f>IF(W220="TFT",INDEX('Unit Cost Source Data'!$L$2:$L$87,MATCH('Measurement and Pricing Data'!C220,'Unit Cost Source Data'!$A$2:$A$87,0)),IF(W220="Volume",INDEX('Unit Cost Source Data'!$M$2:$M$87,MATCH('Measurement and Pricing Data'!C220,'Unit Cost Source Data'!$A$2:$A$87,0)),IF(W220="Height",INDEX('Unit Cost Source Data'!$N$2:$N$87,MATCH('Measurement and Pricing Data'!C220,'Unit Cost Source Data'!$A$2:$A$87,0)),"n/a")))</f>
        <v>62.700681380483083</v>
      </c>
      <c r="Y220" s="27">
        <f>IF(W220="TFT",(F220/G220)^2*PI()/4*G220*X220,IF(W220="Volume",PI()*4/3*(H220/2)^2*H220/2*X220,IF(W220="DRT",INDEX('Unit Cost Source Data'!$K$2:$K$87,MATCH('Measurement and Pricing Data'!C220,'Unit Cost Source Data'!$A$2:$A$87,0)),IF(W220="CCT",(1.08)^E220*INDEX('Unit Cost Source Data'!$K$2:$K$87,MATCH('Measurement and Pricing Data'!C220,'Unit Cost Source Data'!$A$2:$A$87,0))*2.5,IF(W220="Height",X220*H220)))))</f>
        <v>19304.039999999997</v>
      </c>
      <c r="Z220" s="27">
        <f>IF(W220="CCT","n/a",INDEX('Unit Cost Source Data'!$K$2:$K$87,MATCH('Measurement and Pricing Data'!C220,'Unit Cost Source Data'!$A$2:$A$87,0))*1.5)</f>
        <v>295.46999999999997</v>
      </c>
      <c r="AA220" s="15">
        <f t="shared" si="10"/>
        <v>9652.02</v>
      </c>
      <c r="AB220" s="15">
        <f t="shared" si="11"/>
        <v>9700</v>
      </c>
    </row>
    <row r="221" spans="1:28" ht="28.8" x14ac:dyDescent="0.3">
      <c r="A221" s="1">
        <v>220</v>
      </c>
      <c r="B221" s="1">
        <v>1</v>
      </c>
      <c r="C221" s="6" t="s">
        <v>44</v>
      </c>
      <c r="D221" s="1" t="str">
        <f>INDEX('Name Conversion Table'!$B$2:$B$31,MATCH('Measurement and Pricing Data'!C221,'Name Conversion Table'!$A$2:$A$31,0))</f>
        <v>Coast Live Oak</v>
      </c>
      <c r="E221" s="1" t="s">
        <v>4</v>
      </c>
      <c r="F221" s="39">
        <v>55</v>
      </c>
      <c r="G221" s="10">
        <v>4</v>
      </c>
      <c r="H221" s="4">
        <v>5</v>
      </c>
      <c r="I221" s="4" t="s">
        <v>33</v>
      </c>
      <c r="J221" s="4" t="s">
        <v>92</v>
      </c>
      <c r="K221" s="4" t="s">
        <v>33</v>
      </c>
      <c r="L221" s="4" t="s">
        <v>32</v>
      </c>
      <c r="M221" s="4" t="s">
        <v>99</v>
      </c>
      <c r="N221" s="4" t="s">
        <v>98</v>
      </c>
      <c r="O221" s="1" t="s">
        <v>186</v>
      </c>
      <c r="P221" s="9">
        <v>0.7</v>
      </c>
      <c r="Q221" s="30" t="s">
        <v>121</v>
      </c>
      <c r="R221" s="9">
        <v>1</v>
      </c>
      <c r="S221" s="30" t="s">
        <v>4</v>
      </c>
      <c r="T221" s="1" t="s">
        <v>4</v>
      </c>
      <c r="U221" s="1" t="s">
        <v>33</v>
      </c>
      <c r="V221" s="1" t="str">
        <f t="shared" si="9"/>
        <v>Y</v>
      </c>
      <c r="W221" s="1" t="s">
        <v>28</v>
      </c>
      <c r="X221" s="8">
        <f>IF(W221="TFT",INDEX('Unit Cost Source Data'!$L$2:$L$87,MATCH('Measurement and Pricing Data'!C221,'Unit Cost Source Data'!$A$2:$A$87,0)),IF(W221="Volume",INDEX('Unit Cost Source Data'!$M$2:$M$87,MATCH('Measurement and Pricing Data'!C221,'Unit Cost Source Data'!$A$2:$A$87,0)),IF(W221="Height",INDEX('Unit Cost Source Data'!$N$2:$N$87,MATCH('Measurement and Pricing Data'!C221,'Unit Cost Source Data'!$A$2:$A$87,0)),"n/a")))</f>
        <v>62.700681380483083</v>
      </c>
      <c r="Y221" s="27">
        <f>IF(W221="TFT",(F221/G221)^2*PI()/4*G221*X221,IF(W221="Volume",PI()*4/3*(H221/2)^2*H221/2*X221,IF(W221="DRT",INDEX('Unit Cost Source Data'!$K$2:$K$87,MATCH('Measurement and Pricing Data'!C221,'Unit Cost Source Data'!$A$2:$A$87,0)),IF(W221="CCT",(1.08)^E221*INDEX('Unit Cost Source Data'!$K$2:$K$87,MATCH('Measurement and Pricing Data'!C221,'Unit Cost Source Data'!$A$2:$A$87,0))*2.5,IF(W221="Height",X221*H221)))))</f>
        <v>37241.53125</v>
      </c>
      <c r="Z221" s="27">
        <f>IF(W221="CCT","n/a",INDEX('Unit Cost Source Data'!$K$2:$K$87,MATCH('Measurement and Pricing Data'!C221,'Unit Cost Source Data'!$A$2:$A$87,0))*1.5)</f>
        <v>295.46999999999997</v>
      </c>
      <c r="AA221" s="15">
        <f t="shared" si="10"/>
        <v>11172.459375000002</v>
      </c>
      <c r="AB221" s="15">
        <f t="shared" si="11"/>
        <v>11000</v>
      </c>
    </row>
    <row r="222" spans="1:28" ht="28.8" x14ac:dyDescent="0.3">
      <c r="A222" s="1">
        <v>221</v>
      </c>
      <c r="B222" s="1">
        <v>1</v>
      </c>
      <c r="C222" s="6" t="s">
        <v>44</v>
      </c>
      <c r="D222" s="1" t="str">
        <f>INDEX('Name Conversion Table'!$B$2:$B$31,MATCH('Measurement and Pricing Data'!C222,'Name Conversion Table'!$A$2:$A$31,0))</f>
        <v>Coast Live Oak</v>
      </c>
      <c r="E222" s="1" t="s">
        <v>4</v>
      </c>
      <c r="F222" s="39">
        <v>20</v>
      </c>
      <c r="G222" s="10">
        <v>1</v>
      </c>
      <c r="H222" s="4">
        <v>55</v>
      </c>
      <c r="I222" s="4" t="s">
        <v>33</v>
      </c>
      <c r="J222" s="4" t="s">
        <v>92</v>
      </c>
      <c r="K222" s="4" t="s">
        <v>33</v>
      </c>
      <c r="L222" s="4" t="s">
        <v>32</v>
      </c>
      <c r="M222" s="4" t="s">
        <v>63</v>
      </c>
      <c r="N222" s="4" t="s">
        <v>66</v>
      </c>
      <c r="O222" s="1" t="s">
        <v>184</v>
      </c>
      <c r="P222" s="9">
        <v>0.7</v>
      </c>
      <c r="Q222" s="30" t="s">
        <v>60</v>
      </c>
      <c r="R222" s="9">
        <v>1</v>
      </c>
      <c r="S222" s="30" t="s">
        <v>4</v>
      </c>
      <c r="T222" s="1" t="s">
        <v>4</v>
      </c>
      <c r="U222" s="1" t="s">
        <v>33</v>
      </c>
      <c r="V222" s="1" t="str">
        <f t="shared" si="9"/>
        <v>Y</v>
      </c>
      <c r="W222" s="1" t="s">
        <v>28</v>
      </c>
      <c r="X222" s="8">
        <f>IF(W222="TFT",INDEX('Unit Cost Source Data'!$L$2:$L$87,MATCH('Measurement and Pricing Data'!C222,'Unit Cost Source Data'!$A$2:$A$87,0)),IF(W222="Volume",INDEX('Unit Cost Source Data'!$M$2:$M$87,MATCH('Measurement and Pricing Data'!C222,'Unit Cost Source Data'!$A$2:$A$87,0)),IF(W222="Height",INDEX('Unit Cost Source Data'!$N$2:$N$87,MATCH('Measurement and Pricing Data'!C222,'Unit Cost Source Data'!$A$2:$A$87,0)),"n/a")))</f>
        <v>62.700681380483083</v>
      </c>
      <c r="Y222" s="27">
        <f>IF(W222="TFT",(F222/G222)^2*PI()/4*G222*X222,IF(W222="Volume",PI()*4/3*(H222/2)^2*H222/2*X222,IF(W222="DRT",INDEX('Unit Cost Source Data'!$K$2:$K$87,MATCH('Measurement and Pricing Data'!C222,'Unit Cost Source Data'!$A$2:$A$87,0)),IF(W222="CCT",(1.08)^E222*INDEX('Unit Cost Source Data'!$K$2:$K$87,MATCH('Measurement and Pricing Data'!C222,'Unit Cost Source Data'!$A$2:$A$87,0))*2.5,IF(W222="Height",X222*H222)))))</f>
        <v>19698</v>
      </c>
      <c r="Z222" s="27">
        <f>IF(W222="CCT","n/a",INDEX('Unit Cost Source Data'!$K$2:$K$87,MATCH('Measurement and Pricing Data'!C222,'Unit Cost Source Data'!$A$2:$A$87,0))*1.5)</f>
        <v>295.46999999999997</v>
      </c>
      <c r="AA222" s="15">
        <f t="shared" si="10"/>
        <v>5909.4000000000033</v>
      </c>
      <c r="AB222" s="15">
        <f t="shared" si="11"/>
        <v>5900</v>
      </c>
    </row>
    <row r="223" spans="1:28" ht="28.8" x14ac:dyDescent="0.3">
      <c r="A223" s="1">
        <v>222</v>
      </c>
      <c r="B223" s="1">
        <v>1</v>
      </c>
      <c r="C223" s="6" t="s">
        <v>44</v>
      </c>
      <c r="D223" s="1" t="str">
        <f>INDEX('Name Conversion Table'!$B$2:$B$31,MATCH('Measurement and Pricing Data'!C223,'Name Conversion Table'!$A$2:$A$31,0))</f>
        <v>Coast Live Oak</v>
      </c>
      <c r="E223" s="1" t="s">
        <v>4</v>
      </c>
      <c r="F223" s="39">
        <v>18</v>
      </c>
      <c r="G223" s="10">
        <v>1</v>
      </c>
      <c r="H223" s="4">
        <v>40</v>
      </c>
      <c r="I223" s="4" t="s">
        <v>33</v>
      </c>
      <c r="J223" s="4" t="s">
        <v>92</v>
      </c>
      <c r="K223" s="4" t="s">
        <v>33</v>
      </c>
      <c r="L223" s="4" t="s">
        <v>32</v>
      </c>
      <c r="M223" s="4" t="s">
        <v>72</v>
      </c>
      <c r="N223" s="4" t="s">
        <v>66</v>
      </c>
      <c r="O223" s="1" t="s">
        <v>184</v>
      </c>
      <c r="P223" s="9">
        <v>0.25</v>
      </c>
      <c r="Q223" s="30" t="s">
        <v>72</v>
      </c>
      <c r="R223" s="9">
        <v>1</v>
      </c>
      <c r="S223" s="30" t="s">
        <v>4</v>
      </c>
      <c r="T223" s="1" t="s">
        <v>4</v>
      </c>
      <c r="U223" s="1" t="s">
        <v>33</v>
      </c>
      <c r="V223" s="1" t="str">
        <f t="shared" si="9"/>
        <v>Y</v>
      </c>
      <c r="W223" s="1" t="s">
        <v>28</v>
      </c>
      <c r="X223" s="8">
        <f>IF(W223="TFT",INDEX('Unit Cost Source Data'!$L$2:$L$87,MATCH('Measurement and Pricing Data'!C223,'Unit Cost Source Data'!$A$2:$A$87,0)),IF(W223="Volume",INDEX('Unit Cost Source Data'!$M$2:$M$87,MATCH('Measurement and Pricing Data'!C223,'Unit Cost Source Data'!$A$2:$A$87,0)),IF(W223="Height",INDEX('Unit Cost Source Data'!$N$2:$N$87,MATCH('Measurement and Pricing Data'!C223,'Unit Cost Source Data'!$A$2:$A$87,0)),"n/a")))</f>
        <v>62.700681380483083</v>
      </c>
      <c r="Y223" s="27">
        <f>IF(W223="TFT",(F223/G223)^2*PI()/4*G223*X223,IF(W223="Volume",PI()*4/3*(H223/2)^2*H223/2*X223,IF(W223="DRT",INDEX('Unit Cost Source Data'!$K$2:$K$87,MATCH('Measurement and Pricing Data'!C223,'Unit Cost Source Data'!$A$2:$A$87,0)),IF(W223="CCT",(1.08)^E223*INDEX('Unit Cost Source Data'!$K$2:$K$87,MATCH('Measurement and Pricing Data'!C223,'Unit Cost Source Data'!$A$2:$A$87,0))*2.5,IF(W223="Height",X223*H223)))))</f>
        <v>15955.379999999997</v>
      </c>
      <c r="Z223" s="27">
        <f>IF(W223="CCT","n/a",INDEX('Unit Cost Source Data'!$K$2:$K$87,MATCH('Measurement and Pricing Data'!C223,'Unit Cost Source Data'!$A$2:$A$87,0))*1.5)</f>
        <v>295.46999999999997</v>
      </c>
      <c r="AA223" s="15">
        <f t="shared" si="10"/>
        <v>11966.534999999996</v>
      </c>
      <c r="AB223" s="15">
        <f t="shared" si="11"/>
        <v>12000</v>
      </c>
    </row>
    <row r="224" spans="1:28" ht="28.8" x14ac:dyDescent="0.3">
      <c r="A224" s="1">
        <v>223</v>
      </c>
      <c r="B224" s="1">
        <v>1</v>
      </c>
      <c r="C224" s="6" t="s">
        <v>44</v>
      </c>
      <c r="D224" s="1" t="str">
        <f>INDEX('Name Conversion Table'!$B$2:$B$31,MATCH('Measurement and Pricing Data'!C224,'Name Conversion Table'!$A$2:$A$31,0))</f>
        <v>Coast Live Oak</v>
      </c>
      <c r="E224" s="1" t="s">
        <v>4</v>
      </c>
      <c r="F224" s="39">
        <v>22</v>
      </c>
      <c r="G224" s="10">
        <v>1</v>
      </c>
      <c r="H224" s="4">
        <v>45</v>
      </c>
      <c r="I224" s="4" t="s">
        <v>33</v>
      </c>
      <c r="J224" s="4" t="s">
        <v>92</v>
      </c>
      <c r="K224" s="4" t="s">
        <v>33</v>
      </c>
      <c r="L224" s="4" t="s">
        <v>32</v>
      </c>
      <c r="M224" s="4" t="s">
        <v>63</v>
      </c>
      <c r="N224" s="4" t="s">
        <v>66</v>
      </c>
      <c r="O224" s="1" t="s">
        <v>184</v>
      </c>
      <c r="P224" s="9">
        <v>0.7</v>
      </c>
      <c r="Q224" s="30" t="s">
        <v>60</v>
      </c>
      <c r="R224" s="9">
        <v>1</v>
      </c>
      <c r="S224" s="30" t="s">
        <v>4</v>
      </c>
      <c r="T224" s="1" t="s">
        <v>4</v>
      </c>
      <c r="U224" s="1" t="s">
        <v>33</v>
      </c>
      <c r="V224" s="1" t="str">
        <f t="shared" si="9"/>
        <v>Y</v>
      </c>
      <c r="W224" s="1" t="s">
        <v>28</v>
      </c>
      <c r="X224" s="8">
        <f>IF(W224="TFT",INDEX('Unit Cost Source Data'!$L$2:$L$87,MATCH('Measurement and Pricing Data'!C224,'Unit Cost Source Data'!$A$2:$A$87,0)),IF(W224="Volume",INDEX('Unit Cost Source Data'!$M$2:$M$87,MATCH('Measurement and Pricing Data'!C224,'Unit Cost Source Data'!$A$2:$A$87,0)),IF(W224="Height",INDEX('Unit Cost Source Data'!$N$2:$N$87,MATCH('Measurement and Pricing Data'!C224,'Unit Cost Source Data'!$A$2:$A$87,0)),"n/a")))</f>
        <v>62.700681380483083</v>
      </c>
      <c r="Y224" s="27">
        <f>IF(W224="TFT",(F224/G224)^2*PI()/4*G224*X224,IF(W224="Volume",PI()*4/3*(H224/2)^2*H224/2*X224,IF(W224="DRT",INDEX('Unit Cost Source Data'!$K$2:$K$87,MATCH('Measurement and Pricing Data'!C224,'Unit Cost Source Data'!$A$2:$A$87,0)),IF(W224="CCT",(1.08)^E224*INDEX('Unit Cost Source Data'!$K$2:$K$87,MATCH('Measurement and Pricing Data'!C224,'Unit Cost Source Data'!$A$2:$A$87,0))*2.5,IF(W224="Height",X224*H224)))))</f>
        <v>23834.579999999998</v>
      </c>
      <c r="Z224" s="27">
        <f>IF(W224="CCT","n/a",INDEX('Unit Cost Source Data'!$K$2:$K$87,MATCH('Measurement and Pricing Data'!C224,'Unit Cost Source Data'!$A$2:$A$87,0))*1.5)</f>
        <v>295.46999999999997</v>
      </c>
      <c r="AA224" s="15">
        <f t="shared" si="10"/>
        <v>7150.3739999999998</v>
      </c>
      <c r="AB224" s="15">
        <f t="shared" si="11"/>
        <v>7200</v>
      </c>
    </row>
    <row r="225" spans="1:28" ht="28.8" x14ac:dyDescent="0.3">
      <c r="A225" s="1">
        <v>224</v>
      </c>
      <c r="B225" s="1">
        <v>6</v>
      </c>
      <c r="C225" s="6" t="s">
        <v>44</v>
      </c>
      <c r="D225" s="1" t="str">
        <f>INDEX('Name Conversion Table'!$B$2:$B$31,MATCH('Measurement and Pricing Data'!C225,'Name Conversion Table'!$A$2:$A$31,0))</f>
        <v>Coast Live Oak</v>
      </c>
      <c r="E225" s="1" t="s">
        <v>4</v>
      </c>
      <c r="F225" s="39">
        <v>8</v>
      </c>
      <c r="G225" s="10">
        <v>1</v>
      </c>
      <c r="H225" s="4">
        <v>20</v>
      </c>
      <c r="I225" s="4" t="s">
        <v>33</v>
      </c>
      <c r="J225" s="4" t="s">
        <v>92</v>
      </c>
      <c r="K225" s="4" t="s">
        <v>33</v>
      </c>
      <c r="L225" s="4" t="s">
        <v>32</v>
      </c>
      <c r="M225" s="4" t="s">
        <v>63</v>
      </c>
      <c r="N225" s="4" t="s">
        <v>66</v>
      </c>
      <c r="O225" s="1" t="s">
        <v>184</v>
      </c>
      <c r="P225" s="9">
        <v>0.6</v>
      </c>
      <c r="Q225" s="30" t="s">
        <v>60</v>
      </c>
      <c r="R225" s="9">
        <v>1</v>
      </c>
      <c r="S225" s="30" t="s">
        <v>4</v>
      </c>
      <c r="T225" s="1" t="s">
        <v>4</v>
      </c>
      <c r="U225" s="1" t="s">
        <v>33</v>
      </c>
      <c r="V225" s="1" t="str">
        <f t="shared" si="9"/>
        <v>Y</v>
      </c>
      <c r="W225" s="1" t="s">
        <v>28</v>
      </c>
      <c r="X225" s="8">
        <f>IF(W225="TFT",INDEX('Unit Cost Source Data'!$L$2:$L$87,MATCH('Measurement and Pricing Data'!C225,'Unit Cost Source Data'!$A$2:$A$87,0)),IF(W225="Volume",INDEX('Unit Cost Source Data'!$M$2:$M$87,MATCH('Measurement and Pricing Data'!C225,'Unit Cost Source Data'!$A$2:$A$87,0)),IF(W225="Height",INDEX('Unit Cost Source Data'!$N$2:$N$87,MATCH('Measurement and Pricing Data'!C225,'Unit Cost Source Data'!$A$2:$A$87,0)),"n/a")))</f>
        <v>62.700681380483083</v>
      </c>
      <c r="Y225" s="27">
        <f>IF(W225="TFT",(F225/G225)^2*PI()/4*G225*X225,IF(W225="Volume",PI()*4/3*(H225/2)^2*H225/2*X225,IF(W225="DRT",INDEX('Unit Cost Source Data'!$K$2:$K$87,MATCH('Measurement and Pricing Data'!C225,'Unit Cost Source Data'!$A$2:$A$87,0)),IF(W225="CCT",(1.08)^E225*INDEX('Unit Cost Source Data'!$K$2:$K$87,MATCH('Measurement and Pricing Data'!C225,'Unit Cost Source Data'!$A$2:$A$87,0))*2.5,IF(W225="Height",X225*H225)))))</f>
        <v>3151.68</v>
      </c>
      <c r="Z225" s="27">
        <f>IF(W225="CCT","n/a",INDEX('Unit Cost Source Data'!$K$2:$K$87,MATCH('Measurement and Pricing Data'!C225,'Unit Cost Source Data'!$A$2:$A$87,0))*1.5)</f>
        <v>295.46999999999997</v>
      </c>
      <c r="AA225" s="15">
        <f t="shared" si="10"/>
        <v>7564.0320000000002</v>
      </c>
      <c r="AB225" s="15">
        <f t="shared" si="11"/>
        <v>7600</v>
      </c>
    </row>
    <row r="226" spans="1:28" ht="28.8" x14ac:dyDescent="0.3">
      <c r="A226" s="1">
        <v>225</v>
      </c>
      <c r="B226" s="1">
        <v>1</v>
      </c>
      <c r="C226" s="6" t="s">
        <v>44</v>
      </c>
      <c r="D226" s="1" t="str">
        <f>INDEX('Name Conversion Table'!$B$2:$B$31,MATCH('Measurement and Pricing Data'!C226,'Name Conversion Table'!$A$2:$A$31,0))</f>
        <v>Coast Live Oak</v>
      </c>
      <c r="E226" s="1" t="s">
        <v>4</v>
      </c>
      <c r="F226" s="39">
        <v>8</v>
      </c>
      <c r="G226" s="10">
        <v>1</v>
      </c>
      <c r="H226" s="4">
        <v>20</v>
      </c>
      <c r="I226" s="4" t="s">
        <v>33</v>
      </c>
      <c r="J226" s="4" t="s">
        <v>92</v>
      </c>
      <c r="K226" s="4" t="s">
        <v>33</v>
      </c>
      <c r="L226" s="4" t="s">
        <v>32</v>
      </c>
      <c r="M226" s="4" t="s">
        <v>14</v>
      </c>
      <c r="N226" s="4" t="s">
        <v>66</v>
      </c>
      <c r="O226" s="1" t="s">
        <v>184</v>
      </c>
      <c r="P226" s="9">
        <v>0</v>
      </c>
      <c r="Q226" s="30" t="s">
        <v>55</v>
      </c>
      <c r="R226" s="9">
        <v>1</v>
      </c>
      <c r="S226" s="30" t="s">
        <v>4</v>
      </c>
      <c r="T226" s="1" t="s">
        <v>4</v>
      </c>
      <c r="U226" s="1" t="s">
        <v>33</v>
      </c>
      <c r="V226" s="1" t="str">
        <f t="shared" si="9"/>
        <v>N</v>
      </c>
      <c r="W226" s="1" t="s">
        <v>28</v>
      </c>
      <c r="X226" s="8">
        <f>IF(W226="TFT",INDEX('Unit Cost Source Data'!$L$2:$L$87,MATCH('Measurement and Pricing Data'!C226,'Unit Cost Source Data'!$A$2:$A$87,0)),IF(W226="Volume",INDEX('Unit Cost Source Data'!$M$2:$M$87,MATCH('Measurement and Pricing Data'!C226,'Unit Cost Source Data'!$A$2:$A$87,0)),IF(W226="Height",INDEX('Unit Cost Source Data'!$N$2:$N$87,MATCH('Measurement and Pricing Data'!C226,'Unit Cost Source Data'!$A$2:$A$87,0)),"n/a")))</f>
        <v>62.700681380483083</v>
      </c>
      <c r="Y226" s="27">
        <f>IF(W226="TFT",(F226/G226)^2*PI()/4*G226*X226,IF(W226="Volume",PI()*4/3*(H226/2)^2*H226/2*X226,IF(W226="DRT",INDEX('Unit Cost Source Data'!$K$2:$K$87,MATCH('Measurement and Pricing Data'!C226,'Unit Cost Source Data'!$A$2:$A$87,0)),IF(W226="CCT",(1.08)^E226*INDEX('Unit Cost Source Data'!$K$2:$K$87,MATCH('Measurement and Pricing Data'!C226,'Unit Cost Source Data'!$A$2:$A$87,0))*2.5,IF(W226="Height",X226*H226)))))</f>
        <v>3151.68</v>
      </c>
      <c r="Z226" s="27">
        <f>IF(W226="CCT","n/a",INDEX('Unit Cost Source Data'!$K$2:$K$87,MATCH('Measurement and Pricing Data'!C226,'Unit Cost Source Data'!$A$2:$A$87,0))*1.5)</f>
        <v>295.46999999999997</v>
      </c>
      <c r="AA226" s="15">
        <f t="shared" si="10"/>
        <v>3447.1499999999996</v>
      </c>
      <c r="AB226" s="15">
        <f t="shared" si="11"/>
        <v>3400</v>
      </c>
    </row>
    <row r="227" spans="1:28" ht="28.8" x14ac:dyDescent="0.3">
      <c r="A227" s="1">
        <v>226</v>
      </c>
      <c r="B227" s="1">
        <v>1</v>
      </c>
      <c r="C227" s="6" t="s">
        <v>44</v>
      </c>
      <c r="D227" s="1" t="str">
        <f>INDEX('Name Conversion Table'!$B$2:$B$31,MATCH('Measurement and Pricing Data'!C227,'Name Conversion Table'!$A$2:$A$31,0))</f>
        <v>Coast Live Oak</v>
      </c>
      <c r="E227" s="1" t="s">
        <v>4</v>
      </c>
      <c r="F227" s="39">
        <v>20</v>
      </c>
      <c r="G227" s="10">
        <v>1</v>
      </c>
      <c r="H227" s="4">
        <v>35</v>
      </c>
      <c r="I227" s="4" t="s">
        <v>33</v>
      </c>
      <c r="J227" s="4" t="s">
        <v>92</v>
      </c>
      <c r="K227" s="4" t="s">
        <v>33</v>
      </c>
      <c r="L227" s="4" t="s">
        <v>32</v>
      </c>
      <c r="M227" s="4" t="s">
        <v>63</v>
      </c>
      <c r="N227" s="4" t="s">
        <v>66</v>
      </c>
      <c r="O227" s="1" t="s">
        <v>184</v>
      </c>
      <c r="P227" s="9">
        <v>0.6</v>
      </c>
      <c r="Q227" s="30" t="s">
        <v>60</v>
      </c>
      <c r="R227" s="9">
        <v>1</v>
      </c>
      <c r="S227" s="30" t="s">
        <v>4</v>
      </c>
      <c r="T227" s="1" t="s">
        <v>4</v>
      </c>
      <c r="U227" s="1" t="s">
        <v>33</v>
      </c>
      <c r="V227" s="1" t="str">
        <f t="shared" si="9"/>
        <v>Y</v>
      </c>
      <c r="W227" s="1" t="s">
        <v>28</v>
      </c>
      <c r="X227" s="8">
        <f>IF(W227="TFT",INDEX('Unit Cost Source Data'!$L$2:$L$87,MATCH('Measurement and Pricing Data'!C227,'Unit Cost Source Data'!$A$2:$A$87,0)),IF(W227="Volume",INDEX('Unit Cost Source Data'!$M$2:$M$87,MATCH('Measurement and Pricing Data'!C227,'Unit Cost Source Data'!$A$2:$A$87,0)),IF(W227="Height",INDEX('Unit Cost Source Data'!$N$2:$N$87,MATCH('Measurement and Pricing Data'!C227,'Unit Cost Source Data'!$A$2:$A$87,0)),"n/a")))</f>
        <v>62.700681380483083</v>
      </c>
      <c r="Y227" s="27">
        <f>IF(W227="TFT",(F227/G227)^2*PI()/4*G227*X227,IF(W227="Volume",PI()*4/3*(H227/2)^2*H227/2*X227,IF(W227="DRT",INDEX('Unit Cost Source Data'!$K$2:$K$87,MATCH('Measurement and Pricing Data'!C227,'Unit Cost Source Data'!$A$2:$A$87,0)),IF(W227="CCT",(1.08)^E227*INDEX('Unit Cost Source Data'!$K$2:$K$87,MATCH('Measurement and Pricing Data'!C227,'Unit Cost Source Data'!$A$2:$A$87,0))*2.5,IF(W227="Height",X227*H227)))))</f>
        <v>19698</v>
      </c>
      <c r="Z227" s="27">
        <f>IF(W227="CCT","n/a",INDEX('Unit Cost Source Data'!$K$2:$K$87,MATCH('Measurement and Pricing Data'!C227,'Unit Cost Source Data'!$A$2:$A$87,0))*1.5)</f>
        <v>295.46999999999997</v>
      </c>
      <c r="AA227" s="15">
        <f t="shared" si="10"/>
        <v>7879.2000000000025</v>
      </c>
      <c r="AB227" s="15">
        <f t="shared" si="11"/>
        <v>7900</v>
      </c>
    </row>
    <row r="228" spans="1:28" ht="28.8" x14ac:dyDescent="0.3">
      <c r="A228" s="1">
        <v>227</v>
      </c>
      <c r="B228" s="1">
        <v>1</v>
      </c>
      <c r="C228" s="6" t="s">
        <v>44</v>
      </c>
      <c r="D228" s="1" t="str">
        <f>INDEX('Name Conversion Table'!$B$2:$B$31,MATCH('Measurement and Pricing Data'!C228,'Name Conversion Table'!$A$2:$A$31,0))</f>
        <v>Coast Live Oak</v>
      </c>
      <c r="E228" s="1" t="s">
        <v>4</v>
      </c>
      <c r="F228" s="39">
        <v>19</v>
      </c>
      <c r="G228" s="10">
        <v>1</v>
      </c>
      <c r="H228" s="4">
        <v>35</v>
      </c>
      <c r="I228" s="4" t="s">
        <v>33</v>
      </c>
      <c r="J228" s="4" t="s">
        <v>92</v>
      </c>
      <c r="K228" s="4" t="s">
        <v>33</v>
      </c>
      <c r="L228" s="4" t="s">
        <v>32</v>
      </c>
      <c r="M228" s="4" t="s">
        <v>63</v>
      </c>
      <c r="N228" s="4" t="s">
        <v>66</v>
      </c>
      <c r="O228" s="1" t="s">
        <v>184</v>
      </c>
      <c r="P228" s="9">
        <v>0.6</v>
      </c>
      <c r="Q228" s="30" t="s">
        <v>60</v>
      </c>
      <c r="R228" s="9">
        <v>1</v>
      </c>
      <c r="S228" s="30" t="s">
        <v>4</v>
      </c>
      <c r="T228" s="1" t="s">
        <v>4</v>
      </c>
      <c r="U228" s="1" t="s">
        <v>33</v>
      </c>
      <c r="V228" s="1" t="str">
        <f t="shared" si="9"/>
        <v>Y</v>
      </c>
      <c r="W228" s="1" t="s">
        <v>28</v>
      </c>
      <c r="X228" s="8">
        <f>IF(W228="TFT",INDEX('Unit Cost Source Data'!$L$2:$L$87,MATCH('Measurement and Pricing Data'!C228,'Unit Cost Source Data'!$A$2:$A$87,0)),IF(W228="Volume",INDEX('Unit Cost Source Data'!$M$2:$M$87,MATCH('Measurement and Pricing Data'!C228,'Unit Cost Source Data'!$A$2:$A$87,0)),IF(W228="Height",INDEX('Unit Cost Source Data'!$N$2:$N$87,MATCH('Measurement and Pricing Data'!C228,'Unit Cost Source Data'!$A$2:$A$87,0)),"n/a")))</f>
        <v>62.700681380483083</v>
      </c>
      <c r="Y228" s="27">
        <f>IF(W228="TFT",(F228/G228)^2*PI()/4*G228*X228,IF(W228="Volume",PI()*4/3*(H228/2)^2*H228/2*X228,IF(W228="DRT",INDEX('Unit Cost Source Data'!$K$2:$K$87,MATCH('Measurement and Pricing Data'!C228,'Unit Cost Source Data'!$A$2:$A$87,0)),IF(W228="CCT",(1.08)^E228*INDEX('Unit Cost Source Data'!$K$2:$K$87,MATCH('Measurement and Pricing Data'!C228,'Unit Cost Source Data'!$A$2:$A$87,0))*2.5,IF(W228="Height",X228*H228)))))</f>
        <v>17777.444999999996</v>
      </c>
      <c r="Z228" s="27">
        <f>IF(W228="CCT","n/a",INDEX('Unit Cost Source Data'!$K$2:$K$87,MATCH('Measurement and Pricing Data'!C228,'Unit Cost Source Data'!$A$2:$A$87,0))*1.5)</f>
        <v>295.46999999999997</v>
      </c>
      <c r="AA228" s="15">
        <f t="shared" si="10"/>
        <v>7110.978000000001</v>
      </c>
      <c r="AB228" s="15">
        <f t="shared" si="11"/>
        <v>7100</v>
      </c>
    </row>
    <row r="229" spans="1:28" ht="28.8" x14ac:dyDescent="0.3">
      <c r="A229" s="1">
        <v>228</v>
      </c>
      <c r="B229" s="1">
        <v>1</v>
      </c>
      <c r="C229" s="6" t="s">
        <v>44</v>
      </c>
      <c r="D229" s="1" t="str">
        <f>INDEX('Name Conversion Table'!$B$2:$B$31,MATCH('Measurement and Pricing Data'!C229,'Name Conversion Table'!$A$2:$A$31,0))</f>
        <v>Coast Live Oak</v>
      </c>
      <c r="E229" s="1" t="s">
        <v>4</v>
      </c>
      <c r="F229" s="39">
        <v>30</v>
      </c>
      <c r="G229" s="10">
        <v>1</v>
      </c>
      <c r="H229" s="4">
        <v>40</v>
      </c>
      <c r="I229" s="4" t="s">
        <v>33</v>
      </c>
      <c r="J229" s="4" t="s">
        <v>92</v>
      </c>
      <c r="K229" s="4" t="s">
        <v>33</v>
      </c>
      <c r="L229" s="4" t="s">
        <v>32</v>
      </c>
      <c r="M229" s="4" t="s">
        <v>63</v>
      </c>
      <c r="N229" s="4" t="s">
        <v>66</v>
      </c>
      <c r="O229" s="1" t="s">
        <v>184</v>
      </c>
      <c r="P229" s="9">
        <v>0.7</v>
      </c>
      <c r="Q229" s="30" t="s">
        <v>60</v>
      </c>
      <c r="R229" s="9">
        <v>1</v>
      </c>
      <c r="S229" s="30" t="s">
        <v>4</v>
      </c>
      <c r="T229" s="1" t="s">
        <v>4</v>
      </c>
      <c r="U229" s="1" t="s">
        <v>33</v>
      </c>
      <c r="V229" s="1" t="str">
        <f t="shared" si="9"/>
        <v>Y</v>
      </c>
      <c r="W229" s="1" t="s">
        <v>28</v>
      </c>
      <c r="X229" s="8">
        <f>IF(W229="TFT",INDEX('Unit Cost Source Data'!$L$2:$L$87,MATCH('Measurement and Pricing Data'!C229,'Unit Cost Source Data'!$A$2:$A$87,0)),IF(W229="Volume",INDEX('Unit Cost Source Data'!$M$2:$M$87,MATCH('Measurement and Pricing Data'!C229,'Unit Cost Source Data'!$A$2:$A$87,0)),IF(W229="Height",INDEX('Unit Cost Source Data'!$N$2:$N$87,MATCH('Measurement and Pricing Data'!C229,'Unit Cost Source Data'!$A$2:$A$87,0)),"n/a")))</f>
        <v>62.700681380483083</v>
      </c>
      <c r="Y229" s="27">
        <f>IF(W229="TFT",(F229/G229)^2*PI()/4*G229*X229,IF(W229="Volume",PI()*4/3*(H229/2)^2*H229/2*X229,IF(W229="DRT",INDEX('Unit Cost Source Data'!$K$2:$K$87,MATCH('Measurement and Pricing Data'!C229,'Unit Cost Source Data'!$A$2:$A$87,0)),IF(W229="CCT",(1.08)^E229*INDEX('Unit Cost Source Data'!$K$2:$K$87,MATCH('Measurement and Pricing Data'!C229,'Unit Cost Source Data'!$A$2:$A$87,0))*2.5,IF(W229="Height",X229*H229)))))</f>
        <v>44320.499999999993</v>
      </c>
      <c r="Z229" s="27">
        <f>IF(W229="CCT","n/a",INDEX('Unit Cost Source Data'!$K$2:$K$87,MATCH('Measurement and Pricing Data'!C229,'Unit Cost Source Data'!$A$2:$A$87,0))*1.5)</f>
        <v>295.46999999999997</v>
      </c>
      <c r="AA229" s="15">
        <f t="shared" si="10"/>
        <v>13296.150000000001</v>
      </c>
      <c r="AB229" s="15">
        <f t="shared" si="11"/>
        <v>13000</v>
      </c>
    </row>
    <row r="230" spans="1:28" ht="28.8" x14ac:dyDescent="0.3">
      <c r="A230" s="1">
        <v>229</v>
      </c>
      <c r="B230" s="1">
        <v>1</v>
      </c>
      <c r="C230" s="6" t="s">
        <v>44</v>
      </c>
      <c r="D230" s="1" t="str">
        <f>INDEX('Name Conversion Table'!$B$2:$B$31,MATCH('Measurement and Pricing Data'!C230,'Name Conversion Table'!$A$2:$A$31,0))</f>
        <v>Coast Live Oak</v>
      </c>
      <c r="E230" s="1" t="s">
        <v>4</v>
      </c>
      <c r="F230" s="39">
        <v>24</v>
      </c>
      <c r="G230" s="10">
        <v>2</v>
      </c>
      <c r="H230" s="4">
        <v>30</v>
      </c>
      <c r="I230" s="4" t="s">
        <v>33</v>
      </c>
      <c r="J230" s="4" t="s">
        <v>92</v>
      </c>
      <c r="K230" s="4" t="s">
        <v>33</v>
      </c>
      <c r="L230" s="4" t="s">
        <v>32</v>
      </c>
      <c r="M230" s="4" t="s">
        <v>63</v>
      </c>
      <c r="N230" s="4" t="s">
        <v>66</v>
      </c>
      <c r="O230" s="1" t="s">
        <v>184</v>
      </c>
      <c r="P230" s="9">
        <v>0.5</v>
      </c>
      <c r="Q230" s="30" t="s">
        <v>60</v>
      </c>
      <c r="R230" s="9">
        <v>1</v>
      </c>
      <c r="S230" s="30" t="s">
        <v>4</v>
      </c>
      <c r="T230" s="1" t="s">
        <v>4</v>
      </c>
      <c r="U230" s="1" t="s">
        <v>33</v>
      </c>
      <c r="V230" s="1" t="str">
        <f t="shared" si="9"/>
        <v>Y</v>
      </c>
      <c r="W230" s="1" t="s">
        <v>28</v>
      </c>
      <c r="X230" s="8">
        <f>IF(W230="TFT",INDEX('Unit Cost Source Data'!$L$2:$L$87,MATCH('Measurement and Pricing Data'!C230,'Unit Cost Source Data'!$A$2:$A$87,0)),IF(W230="Volume",INDEX('Unit Cost Source Data'!$M$2:$M$87,MATCH('Measurement and Pricing Data'!C230,'Unit Cost Source Data'!$A$2:$A$87,0)),IF(W230="Height",INDEX('Unit Cost Source Data'!$N$2:$N$87,MATCH('Measurement and Pricing Data'!C230,'Unit Cost Source Data'!$A$2:$A$87,0)),"n/a")))</f>
        <v>62.700681380483083</v>
      </c>
      <c r="Y230" s="27">
        <f>IF(W230="TFT",(F230/G230)^2*PI()/4*G230*X230,IF(W230="Volume",PI()*4/3*(H230/2)^2*H230/2*X230,IF(W230="DRT",INDEX('Unit Cost Source Data'!$K$2:$K$87,MATCH('Measurement and Pricing Data'!C230,'Unit Cost Source Data'!$A$2:$A$87,0)),IF(W230="CCT",(1.08)^E230*INDEX('Unit Cost Source Data'!$K$2:$K$87,MATCH('Measurement and Pricing Data'!C230,'Unit Cost Source Data'!$A$2:$A$87,0))*2.5,IF(W230="Height",X230*H230)))))</f>
        <v>14182.56</v>
      </c>
      <c r="Z230" s="27">
        <f>IF(W230="CCT","n/a",INDEX('Unit Cost Source Data'!$K$2:$K$87,MATCH('Measurement and Pricing Data'!C230,'Unit Cost Source Data'!$A$2:$A$87,0))*1.5)</f>
        <v>295.46999999999997</v>
      </c>
      <c r="AA230" s="15">
        <f t="shared" si="10"/>
        <v>7091.2799999999988</v>
      </c>
      <c r="AB230" s="15">
        <f t="shared" si="11"/>
        <v>7100</v>
      </c>
    </row>
    <row r="231" spans="1:28" ht="28.8" x14ac:dyDescent="0.3">
      <c r="A231" s="1">
        <v>230</v>
      </c>
      <c r="B231" s="1">
        <v>1</v>
      </c>
      <c r="C231" s="6" t="s">
        <v>44</v>
      </c>
      <c r="D231" s="1" t="str">
        <f>INDEX('Name Conversion Table'!$B$2:$B$31,MATCH('Measurement and Pricing Data'!C231,'Name Conversion Table'!$A$2:$A$31,0))</f>
        <v>Coast Live Oak</v>
      </c>
      <c r="E231" s="1" t="s">
        <v>4</v>
      </c>
      <c r="F231" s="39">
        <v>29</v>
      </c>
      <c r="G231" s="10">
        <v>1</v>
      </c>
      <c r="H231" s="4">
        <v>50</v>
      </c>
      <c r="I231" s="4" t="s">
        <v>33</v>
      </c>
      <c r="J231" s="4" t="s">
        <v>92</v>
      </c>
      <c r="K231" s="4" t="s">
        <v>33</v>
      </c>
      <c r="L231" s="4" t="s">
        <v>32</v>
      </c>
      <c r="M231" s="4" t="s">
        <v>63</v>
      </c>
      <c r="N231" s="4" t="s">
        <v>66</v>
      </c>
      <c r="O231" s="1" t="s">
        <v>184</v>
      </c>
      <c r="P231" s="9">
        <v>0.3</v>
      </c>
      <c r="Q231" s="30" t="s">
        <v>60</v>
      </c>
      <c r="R231" s="9">
        <v>1</v>
      </c>
      <c r="S231" s="30" t="s">
        <v>4</v>
      </c>
      <c r="T231" s="1" t="s">
        <v>4</v>
      </c>
      <c r="U231" s="1" t="s">
        <v>33</v>
      </c>
      <c r="V231" s="1" t="str">
        <f t="shared" si="9"/>
        <v>Y</v>
      </c>
      <c r="W231" s="1" t="s">
        <v>28</v>
      </c>
      <c r="X231" s="8">
        <f>IF(W231="TFT",INDEX('Unit Cost Source Data'!$L$2:$L$87,MATCH('Measurement and Pricing Data'!C231,'Unit Cost Source Data'!$A$2:$A$87,0)),IF(W231="Volume",INDEX('Unit Cost Source Data'!$M$2:$M$87,MATCH('Measurement and Pricing Data'!C231,'Unit Cost Source Data'!$A$2:$A$87,0)),IF(W231="Height",INDEX('Unit Cost Source Data'!$N$2:$N$87,MATCH('Measurement and Pricing Data'!C231,'Unit Cost Source Data'!$A$2:$A$87,0)),"n/a")))</f>
        <v>62.700681380483083</v>
      </c>
      <c r="Y231" s="27">
        <f>IF(W231="TFT",(F231/G231)^2*PI()/4*G231*X231,IF(W231="Volume",PI()*4/3*(H231/2)^2*H231/2*X231,IF(W231="DRT",INDEX('Unit Cost Source Data'!$K$2:$K$87,MATCH('Measurement and Pricing Data'!C231,'Unit Cost Source Data'!$A$2:$A$87,0)),IF(W231="CCT",(1.08)^E231*INDEX('Unit Cost Source Data'!$K$2:$K$87,MATCH('Measurement and Pricing Data'!C231,'Unit Cost Source Data'!$A$2:$A$87,0))*2.5,IF(W231="Height",X231*H231)))))</f>
        <v>41415.044999999998</v>
      </c>
      <c r="Z231" s="27">
        <f>IF(W231="CCT","n/a",INDEX('Unit Cost Source Data'!$K$2:$K$87,MATCH('Measurement and Pricing Data'!C231,'Unit Cost Source Data'!$A$2:$A$87,0))*1.5)</f>
        <v>295.46999999999997</v>
      </c>
      <c r="AA231" s="15">
        <f t="shared" si="10"/>
        <v>28990.531500000001</v>
      </c>
      <c r="AB231" s="15">
        <f t="shared" si="11"/>
        <v>29000</v>
      </c>
    </row>
    <row r="232" spans="1:28" ht="28.8" x14ac:dyDescent="0.3">
      <c r="A232" s="1">
        <v>231</v>
      </c>
      <c r="B232" s="1">
        <v>1</v>
      </c>
      <c r="C232" s="6" t="s">
        <v>44</v>
      </c>
      <c r="D232" s="1" t="str">
        <f>INDEX('Name Conversion Table'!$B$2:$B$31,MATCH('Measurement and Pricing Data'!C232,'Name Conversion Table'!$A$2:$A$31,0))</f>
        <v>Coast Live Oak</v>
      </c>
      <c r="E232" s="1" t="s">
        <v>4</v>
      </c>
      <c r="F232" s="39">
        <v>48</v>
      </c>
      <c r="G232" s="10">
        <v>4</v>
      </c>
      <c r="H232" s="4">
        <v>40</v>
      </c>
      <c r="I232" s="4" t="s">
        <v>33</v>
      </c>
      <c r="J232" s="4" t="s">
        <v>92</v>
      </c>
      <c r="K232" s="4" t="s">
        <v>33</v>
      </c>
      <c r="L232" s="4" t="s">
        <v>32</v>
      </c>
      <c r="M232" s="4" t="s">
        <v>63</v>
      </c>
      <c r="N232" s="4" t="s">
        <v>66</v>
      </c>
      <c r="O232" s="1" t="s">
        <v>184</v>
      </c>
      <c r="P232" s="9">
        <v>0.65</v>
      </c>
      <c r="Q232" s="30" t="s">
        <v>60</v>
      </c>
      <c r="R232" s="9">
        <v>0.8</v>
      </c>
      <c r="S232" s="30" t="s">
        <v>75</v>
      </c>
      <c r="T232" s="1" t="s">
        <v>4</v>
      </c>
      <c r="U232" s="1" t="s">
        <v>33</v>
      </c>
      <c r="V232" s="1" t="str">
        <f t="shared" si="9"/>
        <v>Y</v>
      </c>
      <c r="W232" s="1" t="s">
        <v>28</v>
      </c>
      <c r="X232" s="8">
        <f>IF(W232="TFT",INDEX('Unit Cost Source Data'!$L$2:$L$87,MATCH('Measurement and Pricing Data'!C232,'Unit Cost Source Data'!$A$2:$A$87,0)),IF(W232="Volume",INDEX('Unit Cost Source Data'!$M$2:$M$87,MATCH('Measurement and Pricing Data'!C232,'Unit Cost Source Data'!$A$2:$A$87,0)),IF(W232="Height",INDEX('Unit Cost Source Data'!$N$2:$N$87,MATCH('Measurement and Pricing Data'!C232,'Unit Cost Source Data'!$A$2:$A$87,0)),"n/a")))</f>
        <v>62.700681380483083</v>
      </c>
      <c r="Y232" s="27">
        <f>IF(W232="TFT",(F232/G232)^2*PI()/4*G232*X232,IF(W232="Volume",PI()*4/3*(H232/2)^2*H232/2*X232,IF(W232="DRT",INDEX('Unit Cost Source Data'!$K$2:$K$87,MATCH('Measurement and Pricing Data'!C232,'Unit Cost Source Data'!$A$2:$A$87,0)),IF(W232="CCT",(1.08)^E232*INDEX('Unit Cost Source Data'!$K$2:$K$87,MATCH('Measurement and Pricing Data'!C232,'Unit Cost Source Data'!$A$2:$A$87,0))*2.5,IF(W232="Height",X232*H232)))))</f>
        <v>28365.119999999999</v>
      </c>
      <c r="Z232" s="27">
        <f>IF(W232="CCT","n/a",INDEX('Unit Cost Source Data'!$K$2:$K$87,MATCH('Measurement and Pricing Data'!C232,'Unit Cost Source Data'!$A$2:$A$87,0))*1.5)</f>
        <v>295.46999999999997</v>
      </c>
      <c r="AA232" s="15">
        <f t="shared" si="10"/>
        <v>4254.768</v>
      </c>
      <c r="AB232" s="15">
        <f t="shared" si="11"/>
        <v>4300</v>
      </c>
    </row>
    <row r="233" spans="1:28" ht="28.8" x14ac:dyDescent="0.3">
      <c r="A233" s="1">
        <v>232</v>
      </c>
      <c r="B233" s="1">
        <v>1</v>
      </c>
      <c r="C233" s="6" t="s">
        <v>44</v>
      </c>
      <c r="D233" s="1" t="str">
        <f>INDEX('Name Conversion Table'!$B$2:$B$31,MATCH('Measurement and Pricing Data'!C233,'Name Conversion Table'!$A$2:$A$31,0))</f>
        <v>Coast Live Oak</v>
      </c>
      <c r="E233" s="1" t="s">
        <v>4</v>
      </c>
      <c r="F233" s="39">
        <v>30</v>
      </c>
      <c r="G233" s="10">
        <v>4</v>
      </c>
      <c r="H233" s="4">
        <v>35</v>
      </c>
      <c r="I233" s="4" t="s">
        <v>33</v>
      </c>
      <c r="J233" s="4" t="s">
        <v>92</v>
      </c>
      <c r="K233" s="4" t="s">
        <v>33</v>
      </c>
      <c r="L233" s="4" t="s">
        <v>32</v>
      </c>
      <c r="M233" s="4" t="s">
        <v>63</v>
      </c>
      <c r="N233" s="4" t="s">
        <v>66</v>
      </c>
      <c r="O233" s="1" t="s">
        <v>184</v>
      </c>
      <c r="P233" s="9">
        <v>0.3</v>
      </c>
      <c r="Q233" s="30" t="s">
        <v>60</v>
      </c>
      <c r="R233" s="9">
        <v>0.8</v>
      </c>
      <c r="S233" s="30" t="s">
        <v>75</v>
      </c>
      <c r="T233" s="1" t="s">
        <v>4</v>
      </c>
      <c r="U233" s="1" t="s">
        <v>33</v>
      </c>
      <c r="V233" s="1" t="str">
        <f t="shared" si="9"/>
        <v>Y</v>
      </c>
      <c r="W233" s="1" t="s">
        <v>28</v>
      </c>
      <c r="X233" s="8">
        <f>IF(W233="TFT",INDEX('Unit Cost Source Data'!$L$2:$L$87,MATCH('Measurement and Pricing Data'!C233,'Unit Cost Source Data'!$A$2:$A$87,0)),IF(W233="Volume",INDEX('Unit Cost Source Data'!$M$2:$M$87,MATCH('Measurement and Pricing Data'!C233,'Unit Cost Source Data'!$A$2:$A$87,0)),IF(W233="Height",INDEX('Unit Cost Source Data'!$N$2:$N$87,MATCH('Measurement and Pricing Data'!C233,'Unit Cost Source Data'!$A$2:$A$87,0)),"n/a")))</f>
        <v>62.700681380483083</v>
      </c>
      <c r="Y233" s="27">
        <f>IF(W233="TFT",(F233/G233)^2*PI()/4*G233*X233,IF(W233="Volume",PI()*4/3*(H233/2)^2*H233/2*X233,IF(W233="DRT",INDEX('Unit Cost Source Data'!$K$2:$K$87,MATCH('Measurement and Pricing Data'!C233,'Unit Cost Source Data'!$A$2:$A$87,0)),IF(W233="CCT",(1.08)^E233*INDEX('Unit Cost Source Data'!$K$2:$K$87,MATCH('Measurement and Pricing Data'!C233,'Unit Cost Source Data'!$A$2:$A$87,0))*2.5,IF(W233="Height",X233*H233)))))</f>
        <v>11080.124999999998</v>
      </c>
      <c r="Z233" s="27">
        <f>IF(W233="CCT","n/a",INDEX('Unit Cost Source Data'!$K$2:$K$87,MATCH('Measurement and Pricing Data'!C233,'Unit Cost Source Data'!$A$2:$A$87,0))*1.5)</f>
        <v>295.46999999999997</v>
      </c>
      <c r="AA233" s="15">
        <f t="shared" si="10"/>
        <v>5540.0624999999982</v>
      </c>
      <c r="AB233" s="15">
        <f t="shared" si="11"/>
        <v>5500</v>
      </c>
    </row>
    <row r="234" spans="1:28" ht="28.8" x14ac:dyDescent="0.3">
      <c r="A234" s="1">
        <v>233</v>
      </c>
      <c r="B234" s="1">
        <v>1</v>
      </c>
      <c r="C234" s="6" t="s">
        <v>44</v>
      </c>
      <c r="D234" s="1" t="str">
        <f>INDEX('Name Conversion Table'!$B$2:$B$31,MATCH('Measurement and Pricing Data'!C234,'Name Conversion Table'!$A$2:$A$31,0))</f>
        <v>Coast Live Oak</v>
      </c>
      <c r="E234" s="1" t="s">
        <v>4</v>
      </c>
      <c r="F234" s="39">
        <v>18</v>
      </c>
      <c r="G234" s="10">
        <v>2</v>
      </c>
      <c r="H234" s="4">
        <v>30</v>
      </c>
      <c r="I234" s="4" t="s">
        <v>33</v>
      </c>
      <c r="J234" s="4" t="s">
        <v>92</v>
      </c>
      <c r="K234" s="4" t="s">
        <v>33</v>
      </c>
      <c r="L234" s="4" t="s">
        <v>32</v>
      </c>
      <c r="M234" s="4" t="s">
        <v>63</v>
      </c>
      <c r="N234" s="4" t="s">
        <v>66</v>
      </c>
      <c r="O234" s="1" t="s">
        <v>184</v>
      </c>
      <c r="P234" s="9">
        <v>0.65</v>
      </c>
      <c r="Q234" s="30" t="s">
        <v>60</v>
      </c>
      <c r="R234" s="9">
        <v>1</v>
      </c>
      <c r="S234" s="30" t="s">
        <v>4</v>
      </c>
      <c r="T234" s="1" t="s">
        <v>4</v>
      </c>
      <c r="U234" s="1" t="s">
        <v>33</v>
      </c>
      <c r="V234" s="1" t="str">
        <f t="shared" si="9"/>
        <v>Y</v>
      </c>
      <c r="W234" s="1" t="s">
        <v>28</v>
      </c>
      <c r="X234" s="8">
        <f>IF(W234="TFT",INDEX('Unit Cost Source Data'!$L$2:$L$87,MATCH('Measurement and Pricing Data'!C234,'Unit Cost Source Data'!$A$2:$A$87,0)),IF(W234="Volume",INDEX('Unit Cost Source Data'!$M$2:$M$87,MATCH('Measurement and Pricing Data'!C234,'Unit Cost Source Data'!$A$2:$A$87,0)),IF(W234="Height",INDEX('Unit Cost Source Data'!$N$2:$N$87,MATCH('Measurement and Pricing Data'!C234,'Unit Cost Source Data'!$A$2:$A$87,0)),"n/a")))</f>
        <v>62.700681380483083</v>
      </c>
      <c r="Y234" s="27">
        <f>IF(W234="TFT",(F234/G234)^2*PI()/4*G234*X234,IF(W234="Volume",PI()*4/3*(H234/2)^2*H234/2*X234,IF(W234="DRT",INDEX('Unit Cost Source Data'!$K$2:$K$87,MATCH('Measurement and Pricing Data'!C234,'Unit Cost Source Data'!$A$2:$A$87,0)),IF(W234="CCT",(1.08)^E234*INDEX('Unit Cost Source Data'!$K$2:$K$87,MATCH('Measurement and Pricing Data'!C234,'Unit Cost Source Data'!$A$2:$A$87,0))*2.5,IF(W234="Height",X234*H234)))))</f>
        <v>7977.6899999999987</v>
      </c>
      <c r="Z234" s="27">
        <f>IF(W234="CCT","n/a",INDEX('Unit Cost Source Data'!$K$2:$K$87,MATCH('Measurement and Pricing Data'!C234,'Unit Cost Source Data'!$A$2:$A$87,0))*1.5)</f>
        <v>295.46999999999997</v>
      </c>
      <c r="AA234" s="15">
        <f t="shared" si="10"/>
        <v>2792.1914999999981</v>
      </c>
      <c r="AB234" s="15">
        <f t="shared" si="11"/>
        <v>2800</v>
      </c>
    </row>
    <row r="235" spans="1:28" ht="28.8" x14ac:dyDescent="0.3">
      <c r="A235" s="1">
        <v>234</v>
      </c>
      <c r="B235" s="1">
        <v>1</v>
      </c>
      <c r="C235" s="6" t="s">
        <v>44</v>
      </c>
      <c r="D235" s="1" t="str">
        <f>INDEX('Name Conversion Table'!$B$2:$B$31,MATCH('Measurement and Pricing Data'!C235,'Name Conversion Table'!$A$2:$A$31,0))</f>
        <v>Coast Live Oak</v>
      </c>
      <c r="E235" s="1" t="s">
        <v>4</v>
      </c>
      <c r="F235" s="39">
        <v>16</v>
      </c>
      <c r="G235" s="10">
        <v>2</v>
      </c>
      <c r="H235" s="4">
        <v>40</v>
      </c>
      <c r="I235" s="4" t="s">
        <v>33</v>
      </c>
      <c r="J235" s="4" t="s">
        <v>92</v>
      </c>
      <c r="K235" s="4" t="s">
        <v>33</v>
      </c>
      <c r="L235" s="4" t="s">
        <v>32</v>
      </c>
      <c r="M235" s="4" t="s">
        <v>63</v>
      </c>
      <c r="N235" s="4" t="s">
        <v>66</v>
      </c>
      <c r="O235" s="1" t="s">
        <v>184</v>
      </c>
      <c r="P235" s="9">
        <v>0.4</v>
      </c>
      <c r="Q235" s="30" t="s">
        <v>60</v>
      </c>
      <c r="R235" s="9">
        <v>1</v>
      </c>
      <c r="S235" s="30" t="s">
        <v>4</v>
      </c>
      <c r="T235" s="1" t="s">
        <v>4</v>
      </c>
      <c r="U235" s="1" t="s">
        <v>33</v>
      </c>
      <c r="V235" s="1" t="str">
        <f t="shared" si="9"/>
        <v>Y</v>
      </c>
      <c r="W235" s="1" t="s">
        <v>28</v>
      </c>
      <c r="X235" s="8">
        <f>IF(W235="TFT",INDEX('Unit Cost Source Data'!$L$2:$L$87,MATCH('Measurement and Pricing Data'!C235,'Unit Cost Source Data'!$A$2:$A$87,0)),IF(W235="Volume",INDEX('Unit Cost Source Data'!$M$2:$M$87,MATCH('Measurement and Pricing Data'!C235,'Unit Cost Source Data'!$A$2:$A$87,0)),IF(W235="Height",INDEX('Unit Cost Source Data'!$N$2:$N$87,MATCH('Measurement and Pricing Data'!C235,'Unit Cost Source Data'!$A$2:$A$87,0)),"n/a")))</f>
        <v>62.700681380483083</v>
      </c>
      <c r="Y235" s="27">
        <f>IF(W235="TFT",(F235/G235)^2*PI()/4*G235*X235,IF(W235="Volume",PI()*4/3*(H235/2)^2*H235/2*X235,IF(W235="DRT",INDEX('Unit Cost Source Data'!$K$2:$K$87,MATCH('Measurement and Pricing Data'!C235,'Unit Cost Source Data'!$A$2:$A$87,0)),IF(W235="CCT",(1.08)^E235*INDEX('Unit Cost Source Data'!$K$2:$K$87,MATCH('Measurement and Pricing Data'!C235,'Unit Cost Source Data'!$A$2:$A$87,0))*2.5,IF(W235="Height",X235*H235)))))</f>
        <v>6303.36</v>
      </c>
      <c r="Z235" s="27">
        <f>IF(W235="CCT","n/a",INDEX('Unit Cost Source Data'!$K$2:$K$87,MATCH('Measurement and Pricing Data'!C235,'Unit Cost Source Data'!$A$2:$A$87,0))*1.5)</f>
        <v>295.46999999999997</v>
      </c>
      <c r="AA235" s="15">
        <f t="shared" si="10"/>
        <v>3782.0160000000001</v>
      </c>
      <c r="AB235" s="15">
        <f t="shared" si="11"/>
        <v>3800</v>
      </c>
    </row>
    <row r="236" spans="1:28" ht="28.8" x14ac:dyDescent="0.3">
      <c r="A236" s="1">
        <v>235</v>
      </c>
      <c r="B236" s="1">
        <v>3</v>
      </c>
      <c r="C236" s="6" t="s">
        <v>44</v>
      </c>
      <c r="D236" s="1" t="str">
        <f>INDEX('Name Conversion Table'!$B$2:$B$31,MATCH('Measurement and Pricing Data'!C236,'Name Conversion Table'!$A$2:$A$31,0))</f>
        <v>Coast Live Oak</v>
      </c>
      <c r="E236" s="1" t="s">
        <v>4</v>
      </c>
      <c r="F236" s="39">
        <v>10</v>
      </c>
      <c r="G236" s="10">
        <v>1</v>
      </c>
      <c r="H236" s="4">
        <v>30</v>
      </c>
      <c r="I236" s="4" t="s">
        <v>33</v>
      </c>
      <c r="J236" s="4" t="s">
        <v>92</v>
      </c>
      <c r="K236" s="4" t="s">
        <v>33</v>
      </c>
      <c r="L236" s="4" t="s">
        <v>32</v>
      </c>
      <c r="M236" s="4" t="s">
        <v>63</v>
      </c>
      <c r="N236" s="4" t="s">
        <v>66</v>
      </c>
      <c r="O236" s="1" t="s">
        <v>184</v>
      </c>
      <c r="P236" s="9">
        <v>0.55000000000000004</v>
      </c>
      <c r="Q236" s="30" t="s">
        <v>60</v>
      </c>
      <c r="R236" s="9">
        <v>1</v>
      </c>
      <c r="S236" s="30" t="s">
        <v>4</v>
      </c>
      <c r="T236" s="1" t="s">
        <v>4</v>
      </c>
      <c r="U236" s="1" t="s">
        <v>33</v>
      </c>
      <c r="V236" s="1" t="str">
        <f t="shared" si="9"/>
        <v>Y</v>
      </c>
      <c r="W236" s="1" t="s">
        <v>28</v>
      </c>
      <c r="X236" s="8">
        <f>IF(W236="TFT",INDEX('Unit Cost Source Data'!$L$2:$L$87,MATCH('Measurement and Pricing Data'!C236,'Unit Cost Source Data'!$A$2:$A$87,0)),IF(W236="Volume",INDEX('Unit Cost Source Data'!$M$2:$M$87,MATCH('Measurement and Pricing Data'!C236,'Unit Cost Source Data'!$A$2:$A$87,0)),IF(W236="Height",INDEX('Unit Cost Source Data'!$N$2:$N$87,MATCH('Measurement and Pricing Data'!C236,'Unit Cost Source Data'!$A$2:$A$87,0)),"n/a")))</f>
        <v>62.700681380483083</v>
      </c>
      <c r="Y236" s="27">
        <f>IF(W236="TFT",(F236/G236)^2*PI()/4*G236*X236,IF(W236="Volume",PI()*4/3*(H236/2)^2*H236/2*X236,IF(W236="DRT",INDEX('Unit Cost Source Data'!$K$2:$K$87,MATCH('Measurement and Pricing Data'!C236,'Unit Cost Source Data'!$A$2:$A$87,0)),IF(W236="CCT",(1.08)^E236*INDEX('Unit Cost Source Data'!$K$2:$K$87,MATCH('Measurement and Pricing Data'!C236,'Unit Cost Source Data'!$A$2:$A$87,0))*2.5,IF(W236="Height",X236*H236)))))</f>
        <v>4924.5</v>
      </c>
      <c r="Z236" s="27">
        <f>IF(W236="CCT","n/a",INDEX('Unit Cost Source Data'!$K$2:$K$87,MATCH('Measurement and Pricing Data'!C236,'Unit Cost Source Data'!$A$2:$A$87,0))*1.5)</f>
        <v>295.46999999999997</v>
      </c>
      <c r="AA236" s="15">
        <f t="shared" si="10"/>
        <v>6648.0750000000007</v>
      </c>
      <c r="AB236" s="15">
        <f t="shared" si="11"/>
        <v>6600</v>
      </c>
    </row>
    <row r="237" spans="1:28" ht="28.8" x14ac:dyDescent="0.3">
      <c r="A237" s="1">
        <v>236</v>
      </c>
      <c r="B237" s="1">
        <v>1</v>
      </c>
      <c r="C237" s="6" t="s">
        <v>44</v>
      </c>
      <c r="D237" s="1" t="str">
        <f>INDEX('Name Conversion Table'!$B$2:$B$31,MATCH('Measurement and Pricing Data'!C237,'Name Conversion Table'!$A$2:$A$31,0))</f>
        <v>Coast Live Oak</v>
      </c>
      <c r="E237" s="1" t="s">
        <v>4</v>
      </c>
      <c r="F237" s="39">
        <v>13</v>
      </c>
      <c r="G237" s="10">
        <v>2</v>
      </c>
      <c r="H237" s="4">
        <v>20</v>
      </c>
      <c r="I237" s="4" t="s">
        <v>33</v>
      </c>
      <c r="J237" s="4" t="s">
        <v>92</v>
      </c>
      <c r="K237" s="4" t="s">
        <v>33</v>
      </c>
      <c r="L237" s="4" t="s">
        <v>32</v>
      </c>
      <c r="M237" s="4" t="s">
        <v>14</v>
      </c>
      <c r="N237" s="4" t="s">
        <v>66</v>
      </c>
      <c r="O237" s="1" t="s">
        <v>184</v>
      </c>
      <c r="P237" s="9">
        <v>0</v>
      </c>
      <c r="Q237" s="30" t="s">
        <v>55</v>
      </c>
      <c r="R237" s="9">
        <v>1</v>
      </c>
      <c r="S237" s="30" t="s">
        <v>4</v>
      </c>
      <c r="T237" s="1" t="s">
        <v>4</v>
      </c>
      <c r="U237" s="1" t="s">
        <v>33</v>
      </c>
      <c r="V237" s="1" t="str">
        <f t="shared" si="9"/>
        <v>N</v>
      </c>
      <c r="W237" s="1" t="s">
        <v>28</v>
      </c>
      <c r="X237" s="8">
        <f>IF(W237="TFT",INDEX('Unit Cost Source Data'!$L$2:$L$87,MATCH('Measurement and Pricing Data'!C237,'Unit Cost Source Data'!$A$2:$A$87,0)),IF(W237="Volume",INDEX('Unit Cost Source Data'!$M$2:$M$87,MATCH('Measurement and Pricing Data'!C237,'Unit Cost Source Data'!$A$2:$A$87,0)),IF(W237="Height",INDEX('Unit Cost Source Data'!$N$2:$N$87,MATCH('Measurement and Pricing Data'!C237,'Unit Cost Source Data'!$A$2:$A$87,0)),"n/a")))</f>
        <v>62.700681380483083</v>
      </c>
      <c r="Y237" s="27">
        <f>IF(W237="TFT",(F237/G237)^2*PI()/4*G237*X237,IF(W237="Volume",PI()*4/3*(H237/2)^2*H237/2*X237,IF(W237="DRT",INDEX('Unit Cost Source Data'!$K$2:$K$87,MATCH('Measurement and Pricing Data'!C237,'Unit Cost Source Data'!$A$2:$A$87,0)),IF(W237="CCT",(1.08)^E237*INDEX('Unit Cost Source Data'!$K$2:$K$87,MATCH('Measurement and Pricing Data'!C237,'Unit Cost Source Data'!$A$2:$A$87,0))*2.5,IF(W237="Height",X237*H237)))))</f>
        <v>4161.2024999999994</v>
      </c>
      <c r="Z237" s="27">
        <f>IF(W237="CCT","n/a",INDEX('Unit Cost Source Data'!$K$2:$K$87,MATCH('Measurement and Pricing Data'!C237,'Unit Cost Source Data'!$A$2:$A$87,0))*1.5)</f>
        <v>295.46999999999997</v>
      </c>
      <c r="AA237" s="15">
        <f t="shared" si="10"/>
        <v>4456.6724999999997</v>
      </c>
      <c r="AB237" s="15">
        <f t="shared" si="11"/>
        <v>4500</v>
      </c>
    </row>
    <row r="238" spans="1:28" ht="28.8" x14ac:dyDescent="0.3">
      <c r="A238" s="1">
        <v>237</v>
      </c>
      <c r="B238" s="1">
        <v>1</v>
      </c>
      <c r="C238" s="6" t="s">
        <v>44</v>
      </c>
      <c r="D238" s="1" t="str">
        <f>INDEX('Name Conversion Table'!$B$2:$B$31,MATCH('Measurement and Pricing Data'!C238,'Name Conversion Table'!$A$2:$A$31,0))</f>
        <v>Coast Live Oak</v>
      </c>
      <c r="E238" s="1" t="s">
        <v>4</v>
      </c>
      <c r="F238" s="39">
        <v>22</v>
      </c>
      <c r="G238" s="10">
        <v>2</v>
      </c>
      <c r="H238" s="4">
        <v>30</v>
      </c>
      <c r="I238" s="4" t="s">
        <v>33</v>
      </c>
      <c r="J238" s="4" t="s">
        <v>92</v>
      </c>
      <c r="K238" s="4" t="s">
        <v>33</v>
      </c>
      <c r="L238" s="4" t="s">
        <v>32</v>
      </c>
      <c r="M238" s="4" t="s">
        <v>63</v>
      </c>
      <c r="N238" s="4" t="s">
        <v>66</v>
      </c>
      <c r="O238" s="1" t="s">
        <v>184</v>
      </c>
      <c r="P238" s="9">
        <v>0.7</v>
      </c>
      <c r="Q238" s="30" t="s">
        <v>60</v>
      </c>
      <c r="R238" s="9">
        <v>1</v>
      </c>
      <c r="S238" s="30" t="s">
        <v>4</v>
      </c>
      <c r="T238" s="1" t="s">
        <v>4</v>
      </c>
      <c r="U238" s="1" t="s">
        <v>33</v>
      </c>
      <c r="V238" s="1" t="str">
        <f t="shared" si="9"/>
        <v>Y</v>
      </c>
      <c r="W238" s="1" t="s">
        <v>28</v>
      </c>
      <c r="X238" s="8">
        <f>IF(W238="TFT",INDEX('Unit Cost Source Data'!$L$2:$L$87,MATCH('Measurement and Pricing Data'!C238,'Unit Cost Source Data'!$A$2:$A$87,0)),IF(W238="Volume",INDEX('Unit Cost Source Data'!$M$2:$M$87,MATCH('Measurement and Pricing Data'!C238,'Unit Cost Source Data'!$A$2:$A$87,0)),IF(W238="Height",INDEX('Unit Cost Source Data'!$N$2:$N$87,MATCH('Measurement and Pricing Data'!C238,'Unit Cost Source Data'!$A$2:$A$87,0)),"n/a")))</f>
        <v>62.700681380483083</v>
      </c>
      <c r="Y238" s="27">
        <f>IF(W238="TFT",(F238/G238)^2*PI()/4*G238*X238,IF(W238="Volume",PI()*4/3*(H238/2)^2*H238/2*X238,IF(W238="DRT",INDEX('Unit Cost Source Data'!$K$2:$K$87,MATCH('Measurement and Pricing Data'!C238,'Unit Cost Source Data'!$A$2:$A$87,0)),IF(W238="CCT",(1.08)^E238*INDEX('Unit Cost Source Data'!$K$2:$K$87,MATCH('Measurement and Pricing Data'!C238,'Unit Cost Source Data'!$A$2:$A$87,0))*2.5,IF(W238="Height",X238*H238)))))</f>
        <v>11917.289999999999</v>
      </c>
      <c r="Z238" s="27">
        <f>IF(W238="CCT","n/a",INDEX('Unit Cost Source Data'!$K$2:$K$87,MATCH('Measurement and Pricing Data'!C238,'Unit Cost Source Data'!$A$2:$A$87,0))*1.5)</f>
        <v>295.46999999999997</v>
      </c>
      <c r="AA238" s="15">
        <f t="shared" si="10"/>
        <v>3575.1869999999999</v>
      </c>
      <c r="AB238" s="15">
        <f t="shared" si="11"/>
        <v>3600</v>
      </c>
    </row>
    <row r="239" spans="1:28" ht="28.8" x14ac:dyDescent="0.3">
      <c r="A239" s="1">
        <v>238</v>
      </c>
      <c r="B239" s="1">
        <v>1</v>
      </c>
      <c r="C239" s="6" t="s">
        <v>44</v>
      </c>
      <c r="D239" s="1" t="str">
        <f>INDEX('Name Conversion Table'!$B$2:$B$31,MATCH('Measurement and Pricing Data'!C239,'Name Conversion Table'!$A$2:$A$31,0))</f>
        <v>Coast Live Oak</v>
      </c>
      <c r="E239" s="1" t="s">
        <v>4</v>
      </c>
      <c r="F239" s="39">
        <v>31</v>
      </c>
      <c r="G239" s="10">
        <v>4</v>
      </c>
      <c r="H239" s="4">
        <v>30</v>
      </c>
      <c r="I239" s="4" t="s">
        <v>33</v>
      </c>
      <c r="J239" s="4" t="s">
        <v>92</v>
      </c>
      <c r="K239" s="4" t="s">
        <v>33</v>
      </c>
      <c r="L239" s="4" t="s">
        <v>32</v>
      </c>
      <c r="M239" s="4" t="s">
        <v>63</v>
      </c>
      <c r="N239" s="4" t="s">
        <v>66</v>
      </c>
      <c r="O239" s="1" t="s">
        <v>184</v>
      </c>
      <c r="P239" s="9">
        <v>0.7</v>
      </c>
      <c r="Q239" s="30" t="s">
        <v>60</v>
      </c>
      <c r="R239" s="9">
        <v>1</v>
      </c>
      <c r="S239" s="30" t="s">
        <v>4</v>
      </c>
      <c r="T239" s="1" t="s">
        <v>4</v>
      </c>
      <c r="U239" s="1" t="s">
        <v>33</v>
      </c>
      <c r="V239" s="1" t="str">
        <f t="shared" si="9"/>
        <v>Y</v>
      </c>
      <c r="W239" s="1" t="s">
        <v>28</v>
      </c>
      <c r="X239" s="8">
        <f>IF(W239="TFT",INDEX('Unit Cost Source Data'!$L$2:$L$87,MATCH('Measurement and Pricing Data'!C239,'Unit Cost Source Data'!$A$2:$A$87,0)),IF(W239="Volume",INDEX('Unit Cost Source Data'!$M$2:$M$87,MATCH('Measurement and Pricing Data'!C239,'Unit Cost Source Data'!$A$2:$A$87,0)),IF(W239="Height",INDEX('Unit Cost Source Data'!$N$2:$N$87,MATCH('Measurement and Pricing Data'!C239,'Unit Cost Source Data'!$A$2:$A$87,0)),"n/a")))</f>
        <v>62.700681380483083</v>
      </c>
      <c r="Y239" s="27">
        <f>IF(W239="TFT",(F239/G239)^2*PI()/4*G239*X239,IF(W239="Volume",PI()*4/3*(H239/2)^2*H239/2*X239,IF(W239="DRT",INDEX('Unit Cost Source Data'!$K$2:$K$87,MATCH('Measurement and Pricing Data'!C239,'Unit Cost Source Data'!$A$2:$A$87,0)),IF(W239="CCT",(1.08)^E239*INDEX('Unit Cost Source Data'!$K$2:$K$87,MATCH('Measurement and Pricing Data'!C239,'Unit Cost Source Data'!$A$2:$A$87,0))*2.5,IF(W239="Height",X239*H239)))))</f>
        <v>11831.11125</v>
      </c>
      <c r="Z239" s="27">
        <f>IF(W239="CCT","n/a",INDEX('Unit Cost Source Data'!$K$2:$K$87,MATCH('Measurement and Pricing Data'!C239,'Unit Cost Source Data'!$A$2:$A$87,0))*1.5)</f>
        <v>295.46999999999997</v>
      </c>
      <c r="AA239" s="15">
        <f t="shared" si="10"/>
        <v>3549.3333750000002</v>
      </c>
      <c r="AB239" s="15">
        <f t="shared" si="11"/>
        <v>3500</v>
      </c>
    </row>
    <row r="240" spans="1:28" ht="28.8" x14ac:dyDescent="0.3">
      <c r="A240" s="1">
        <v>239</v>
      </c>
      <c r="B240" s="1">
        <v>1</v>
      </c>
      <c r="C240" s="6" t="s">
        <v>44</v>
      </c>
      <c r="D240" s="1" t="str">
        <f>INDEX('Name Conversion Table'!$B$2:$B$31,MATCH('Measurement and Pricing Data'!C240,'Name Conversion Table'!$A$2:$A$31,0))</f>
        <v>Coast Live Oak</v>
      </c>
      <c r="E240" s="1" t="s">
        <v>4</v>
      </c>
      <c r="F240" s="39">
        <v>26</v>
      </c>
      <c r="G240" s="10">
        <v>2</v>
      </c>
      <c r="H240" s="4">
        <v>40</v>
      </c>
      <c r="I240" s="4" t="s">
        <v>33</v>
      </c>
      <c r="J240" s="4" t="s">
        <v>92</v>
      </c>
      <c r="K240" s="4" t="s">
        <v>33</v>
      </c>
      <c r="L240" s="4" t="s">
        <v>32</v>
      </c>
      <c r="M240" s="4" t="s">
        <v>72</v>
      </c>
      <c r="N240" s="4" t="s">
        <v>66</v>
      </c>
      <c r="O240" s="1" t="s">
        <v>184</v>
      </c>
      <c r="P240" s="9">
        <v>0.7</v>
      </c>
      <c r="Q240" s="30" t="s">
        <v>72</v>
      </c>
      <c r="R240" s="9">
        <v>1</v>
      </c>
      <c r="S240" s="30" t="s">
        <v>4</v>
      </c>
      <c r="T240" s="1" t="s">
        <v>4</v>
      </c>
      <c r="U240" s="1" t="s">
        <v>33</v>
      </c>
      <c r="V240" s="1" t="str">
        <f t="shared" si="9"/>
        <v>Y</v>
      </c>
      <c r="W240" s="1" t="s">
        <v>28</v>
      </c>
      <c r="X240" s="8">
        <f>IF(W240="TFT",INDEX('Unit Cost Source Data'!$L$2:$L$87,MATCH('Measurement and Pricing Data'!C240,'Unit Cost Source Data'!$A$2:$A$87,0)),IF(W240="Volume",INDEX('Unit Cost Source Data'!$M$2:$M$87,MATCH('Measurement and Pricing Data'!C240,'Unit Cost Source Data'!$A$2:$A$87,0)),IF(W240="Height",INDEX('Unit Cost Source Data'!$N$2:$N$87,MATCH('Measurement and Pricing Data'!C240,'Unit Cost Source Data'!$A$2:$A$87,0)),"n/a")))</f>
        <v>62.700681380483083</v>
      </c>
      <c r="Y240" s="27">
        <f>IF(W240="TFT",(F240/G240)^2*PI()/4*G240*X240,IF(W240="Volume",PI()*4/3*(H240/2)^2*H240/2*X240,IF(W240="DRT",INDEX('Unit Cost Source Data'!$K$2:$K$87,MATCH('Measurement and Pricing Data'!C240,'Unit Cost Source Data'!$A$2:$A$87,0)),IF(W240="CCT",(1.08)^E240*INDEX('Unit Cost Source Data'!$K$2:$K$87,MATCH('Measurement and Pricing Data'!C240,'Unit Cost Source Data'!$A$2:$A$87,0))*2.5,IF(W240="Height",X240*H240)))))</f>
        <v>16644.809999999998</v>
      </c>
      <c r="Z240" s="27">
        <f>IF(W240="CCT","n/a",INDEX('Unit Cost Source Data'!$K$2:$K$87,MATCH('Measurement and Pricing Data'!C240,'Unit Cost Source Data'!$A$2:$A$87,0))*1.5)</f>
        <v>295.46999999999997</v>
      </c>
      <c r="AA240" s="15">
        <f t="shared" si="10"/>
        <v>4993.4430000000011</v>
      </c>
      <c r="AB240" s="15">
        <f t="shared" si="11"/>
        <v>5000</v>
      </c>
    </row>
    <row r="241" spans="1:28" ht="28.8" x14ac:dyDescent="0.3">
      <c r="A241" s="1">
        <v>240</v>
      </c>
      <c r="B241" s="1">
        <v>1</v>
      </c>
      <c r="C241" s="6" t="s">
        <v>44</v>
      </c>
      <c r="D241" s="1" t="str">
        <f>INDEX('Name Conversion Table'!$B$2:$B$31,MATCH('Measurement and Pricing Data'!C241,'Name Conversion Table'!$A$2:$A$31,0))</f>
        <v>Coast Live Oak</v>
      </c>
      <c r="E241" s="1" t="s">
        <v>4</v>
      </c>
      <c r="F241" s="39">
        <v>9</v>
      </c>
      <c r="G241" s="10">
        <v>1</v>
      </c>
      <c r="H241" s="4">
        <v>25</v>
      </c>
      <c r="I241" s="4" t="s">
        <v>33</v>
      </c>
      <c r="J241" s="4" t="s">
        <v>92</v>
      </c>
      <c r="K241" s="4" t="s">
        <v>33</v>
      </c>
      <c r="L241" s="4" t="s">
        <v>32</v>
      </c>
      <c r="M241" s="4" t="s">
        <v>14</v>
      </c>
      <c r="N241" s="4" t="s">
        <v>66</v>
      </c>
      <c r="O241" s="1" t="s">
        <v>184</v>
      </c>
      <c r="P241" s="9">
        <v>0</v>
      </c>
      <c r="Q241" s="30" t="s">
        <v>55</v>
      </c>
      <c r="R241" s="9">
        <v>1</v>
      </c>
      <c r="S241" s="30" t="s">
        <v>4</v>
      </c>
      <c r="T241" s="1" t="s">
        <v>4</v>
      </c>
      <c r="U241" s="1" t="s">
        <v>33</v>
      </c>
      <c r="V241" s="1" t="str">
        <f t="shared" si="9"/>
        <v>N</v>
      </c>
      <c r="W241" s="1" t="s">
        <v>28</v>
      </c>
      <c r="X241" s="8">
        <f>IF(W241="TFT",INDEX('Unit Cost Source Data'!$L$2:$L$87,MATCH('Measurement and Pricing Data'!C241,'Unit Cost Source Data'!$A$2:$A$87,0)),IF(W241="Volume",INDEX('Unit Cost Source Data'!$M$2:$M$87,MATCH('Measurement and Pricing Data'!C241,'Unit Cost Source Data'!$A$2:$A$87,0)),IF(W241="Height",INDEX('Unit Cost Source Data'!$N$2:$N$87,MATCH('Measurement and Pricing Data'!C241,'Unit Cost Source Data'!$A$2:$A$87,0)),"n/a")))</f>
        <v>62.700681380483083</v>
      </c>
      <c r="Y241" s="27">
        <f>IF(W241="TFT",(F241/G241)^2*PI()/4*G241*X241,IF(W241="Volume",PI()*4/3*(H241/2)^2*H241/2*X241,IF(W241="DRT",INDEX('Unit Cost Source Data'!$K$2:$K$87,MATCH('Measurement and Pricing Data'!C241,'Unit Cost Source Data'!$A$2:$A$87,0)),IF(W241="CCT",(1.08)^E241*INDEX('Unit Cost Source Data'!$K$2:$K$87,MATCH('Measurement and Pricing Data'!C241,'Unit Cost Source Data'!$A$2:$A$87,0))*2.5,IF(W241="Height",X241*H241)))))</f>
        <v>3988.8449999999993</v>
      </c>
      <c r="Z241" s="27">
        <f>IF(W241="CCT","n/a",INDEX('Unit Cost Source Data'!$K$2:$K$87,MATCH('Measurement and Pricing Data'!C241,'Unit Cost Source Data'!$A$2:$A$87,0))*1.5)</f>
        <v>295.46999999999997</v>
      </c>
      <c r="AA241" s="15">
        <f t="shared" si="10"/>
        <v>4284.3149999999996</v>
      </c>
      <c r="AB241" s="15">
        <f t="shared" si="11"/>
        <v>4300</v>
      </c>
    </row>
    <row r="242" spans="1:28" ht="28.8" x14ac:dyDescent="0.3">
      <c r="A242" s="1">
        <v>241</v>
      </c>
      <c r="B242" s="1">
        <v>1</v>
      </c>
      <c r="C242" s="6" t="s">
        <v>44</v>
      </c>
      <c r="D242" s="1" t="str">
        <f>INDEX('Name Conversion Table'!$B$2:$B$31,MATCH('Measurement and Pricing Data'!C242,'Name Conversion Table'!$A$2:$A$31,0))</f>
        <v>Coast Live Oak</v>
      </c>
      <c r="E242" s="1" t="s">
        <v>4</v>
      </c>
      <c r="F242" s="39">
        <v>30</v>
      </c>
      <c r="G242" s="10">
        <v>2</v>
      </c>
      <c r="H242" s="4">
        <v>40</v>
      </c>
      <c r="I242" s="4" t="s">
        <v>33</v>
      </c>
      <c r="J242" s="4" t="s">
        <v>92</v>
      </c>
      <c r="K242" s="4" t="s">
        <v>33</v>
      </c>
      <c r="L242" s="4" t="s">
        <v>32</v>
      </c>
      <c r="M242" s="4" t="s">
        <v>63</v>
      </c>
      <c r="N242" s="4" t="s">
        <v>66</v>
      </c>
      <c r="O242" s="1" t="s">
        <v>184</v>
      </c>
      <c r="P242" s="9">
        <v>0.7</v>
      </c>
      <c r="Q242" s="30" t="s">
        <v>60</v>
      </c>
      <c r="R242" s="9">
        <v>1</v>
      </c>
      <c r="S242" s="30" t="s">
        <v>4</v>
      </c>
      <c r="T242" s="1" t="s">
        <v>4</v>
      </c>
      <c r="U242" s="1" t="s">
        <v>33</v>
      </c>
      <c r="V242" s="1" t="str">
        <f t="shared" si="9"/>
        <v>Y</v>
      </c>
      <c r="W242" s="1" t="s">
        <v>28</v>
      </c>
      <c r="X242" s="8">
        <f>IF(W242="TFT",INDEX('Unit Cost Source Data'!$L$2:$L$87,MATCH('Measurement and Pricing Data'!C242,'Unit Cost Source Data'!$A$2:$A$87,0)),IF(W242="Volume",INDEX('Unit Cost Source Data'!$M$2:$M$87,MATCH('Measurement and Pricing Data'!C242,'Unit Cost Source Data'!$A$2:$A$87,0)),IF(W242="Height",INDEX('Unit Cost Source Data'!$N$2:$N$87,MATCH('Measurement and Pricing Data'!C242,'Unit Cost Source Data'!$A$2:$A$87,0)),"n/a")))</f>
        <v>62.700681380483083</v>
      </c>
      <c r="Y242" s="27">
        <f>IF(W242="TFT",(F242/G242)^2*PI()/4*G242*X242,IF(W242="Volume",PI()*4/3*(H242/2)^2*H242/2*X242,IF(W242="DRT",INDEX('Unit Cost Source Data'!$K$2:$K$87,MATCH('Measurement and Pricing Data'!C242,'Unit Cost Source Data'!$A$2:$A$87,0)),IF(W242="CCT",(1.08)^E242*INDEX('Unit Cost Source Data'!$K$2:$K$87,MATCH('Measurement and Pricing Data'!C242,'Unit Cost Source Data'!$A$2:$A$87,0))*2.5,IF(W242="Height",X242*H242)))))</f>
        <v>22160.249999999996</v>
      </c>
      <c r="Z242" s="27">
        <f>IF(W242="CCT","n/a",INDEX('Unit Cost Source Data'!$K$2:$K$87,MATCH('Measurement and Pricing Data'!C242,'Unit Cost Source Data'!$A$2:$A$87,0))*1.5)</f>
        <v>295.46999999999997</v>
      </c>
      <c r="AA242" s="15">
        <f t="shared" si="10"/>
        <v>6648.0750000000025</v>
      </c>
      <c r="AB242" s="15">
        <f t="shared" si="11"/>
        <v>6600</v>
      </c>
    </row>
    <row r="243" spans="1:28" ht="28.8" x14ac:dyDescent="0.3">
      <c r="A243" s="1">
        <v>242</v>
      </c>
      <c r="B243" s="1">
        <v>1</v>
      </c>
      <c r="C243" s="6" t="s">
        <v>44</v>
      </c>
      <c r="D243" s="1" t="str">
        <f>INDEX('Name Conversion Table'!$B$2:$B$31,MATCH('Measurement and Pricing Data'!C243,'Name Conversion Table'!$A$2:$A$31,0))</f>
        <v>Coast Live Oak</v>
      </c>
      <c r="E243" s="1" t="s">
        <v>4</v>
      </c>
      <c r="F243" s="39">
        <v>15</v>
      </c>
      <c r="G243" s="10">
        <v>1</v>
      </c>
      <c r="H243" s="4">
        <v>45</v>
      </c>
      <c r="I243" s="4" t="s">
        <v>33</v>
      </c>
      <c r="J243" s="4" t="s">
        <v>92</v>
      </c>
      <c r="K243" s="4" t="s">
        <v>33</v>
      </c>
      <c r="L243" s="4" t="s">
        <v>32</v>
      </c>
      <c r="M243" s="4" t="s">
        <v>63</v>
      </c>
      <c r="N243" s="4" t="s">
        <v>66</v>
      </c>
      <c r="O243" s="1" t="s">
        <v>184</v>
      </c>
      <c r="P243" s="9">
        <v>0.7</v>
      </c>
      <c r="Q243" s="30" t="s">
        <v>60</v>
      </c>
      <c r="R243" s="9">
        <v>1</v>
      </c>
      <c r="S243" s="30" t="s">
        <v>4</v>
      </c>
      <c r="T243" s="1" t="s">
        <v>4</v>
      </c>
      <c r="U243" s="1" t="s">
        <v>33</v>
      </c>
      <c r="V243" s="1" t="str">
        <f t="shared" si="9"/>
        <v>Y</v>
      </c>
      <c r="W243" s="1" t="s">
        <v>28</v>
      </c>
      <c r="X243" s="8">
        <f>IF(W243="TFT",INDEX('Unit Cost Source Data'!$L$2:$L$87,MATCH('Measurement and Pricing Data'!C243,'Unit Cost Source Data'!$A$2:$A$87,0)),IF(W243="Volume",INDEX('Unit Cost Source Data'!$M$2:$M$87,MATCH('Measurement and Pricing Data'!C243,'Unit Cost Source Data'!$A$2:$A$87,0)),IF(W243="Height",INDEX('Unit Cost Source Data'!$N$2:$N$87,MATCH('Measurement and Pricing Data'!C243,'Unit Cost Source Data'!$A$2:$A$87,0)),"n/a")))</f>
        <v>62.700681380483083</v>
      </c>
      <c r="Y243" s="27">
        <f>IF(W243="TFT",(F243/G243)^2*PI()/4*G243*X243,IF(W243="Volume",PI()*4/3*(H243/2)^2*H243/2*X243,IF(W243="DRT",INDEX('Unit Cost Source Data'!$K$2:$K$87,MATCH('Measurement and Pricing Data'!C243,'Unit Cost Source Data'!$A$2:$A$87,0)),IF(W243="CCT",(1.08)^E243*INDEX('Unit Cost Source Data'!$K$2:$K$87,MATCH('Measurement and Pricing Data'!C243,'Unit Cost Source Data'!$A$2:$A$87,0))*2.5,IF(W243="Height",X243*H243)))))</f>
        <v>11080.124999999998</v>
      </c>
      <c r="Z243" s="27">
        <f>IF(W243="CCT","n/a",INDEX('Unit Cost Source Data'!$K$2:$K$87,MATCH('Measurement and Pricing Data'!C243,'Unit Cost Source Data'!$A$2:$A$87,0))*1.5)</f>
        <v>295.46999999999997</v>
      </c>
      <c r="AA243" s="15">
        <f t="shared" si="10"/>
        <v>3324.0374999999995</v>
      </c>
      <c r="AB243" s="15">
        <f t="shared" si="11"/>
        <v>3300</v>
      </c>
    </row>
    <row r="244" spans="1:28" ht="43.2" x14ac:dyDescent="0.3">
      <c r="A244" s="1">
        <v>243</v>
      </c>
      <c r="B244" s="1">
        <v>1</v>
      </c>
      <c r="C244" s="6" t="s">
        <v>44</v>
      </c>
      <c r="D244" s="1" t="str">
        <f>INDEX('Name Conversion Table'!$B$2:$B$31,MATCH('Measurement and Pricing Data'!C244,'Name Conversion Table'!$A$2:$A$31,0))</f>
        <v>Coast Live Oak</v>
      </c>
      <c r="E244" s="1" t="s">
        <v>4</v>
      </c>
      <c r="F244" s="39">
        <v>16</v>
      </c>
      <c r="G244" s="10">
        <v>2</v>
      </c>
      <c r="H244" s="4">
        <v>25</v>
      </c>
      <c r="I244" s="4" t="s">
        <v>33</v>
      </c>
      <c r="J244" s="4" t="s">
        <v>92</v>
      </c>
      <c r="K244" s="4" t="s">
        <v>33</v>
      </c>
      <c r="L244" s="4" t="s">
        <v>32</v>
      </c>
      <c r="M244" s="4" t="s">
        <v>63</v>
      </c>
      <c r="N244" s="4" t="s">
        <v>66</v>
      </c>
      <c r="O244" s="1" t="s">
        <v>184</v>
      </c>
      <c r="P244" s="9">
        <v>0.3</v>
      </c>
      <c r="Q244" s="30" t="s">
        <v>60</v>
      </c>
      <c r="R244" s="9">
        <v>0.7</v>
      </c>
      <c r="S244" s="30" t="s">
        <v>136</v>
      </c>
      <c r="T244" s="1" t="s">
        <v>4</v>
      </c>
      <c r="U244" s="1" t="s">
        <v>33</v>
      </c>
      <c r="V244" s="1" t="str">
        <f t="shared" si="9"/>
        <v>Y</v>
      </c>
      <c r="W244" s="1" t="s">
        <v>28</v>
      </c>
      <c r="X244" s="8">
        <f>IF(W244="TFT",INDEX('Unit Cost Source Data'!$L$2:$L$87,MATCH('Measurement and Pricing Data'!C244,'Unit Cost Source Data'!$A$2:$A$87,0)),IF(W244="Volume",INDEX('Unit Cost Source Data'!$M$2:$M$87,MATCH('Measurement and Pricing Data'!C244,'Unit Cost Source Data'!$A$2:$A$87,0)),IF(W244="Height",INDEX('Unit Cost Source Data'!$N$2:$N$87,MATCH('Measurement and Pricing Data'!C244,'Unit Cost Source Data'!$A$2:$A$87,0)),"n/a")))</f>
        <v>62.700681380483083</v>
      </c>
      <c r="Y244" s="27">
        <f>IF(W244="TFT",(F244/G244)^2*PI()/4*G244*X244,IF(W244="Volume",PI()*4/3*(H244/2)^2*H244/2*X244,IF(W244="DRT",INDEX('Unit Cost Source Data'!$K$2:$K$87,MATCH('Measurement and Pricing Data'!C244,'Unit Cost Source Data'!$A$2:$A$87,0)),IF(W244="CCT",(1.08)^E244*INDEX('Unit Cost Source Data'!$K$2:$K$87,MATCH('Measurement and Pricing Data'!C244,'Unit Cost Source Data'!$A$2:$A$87,0))*2.5,IF(W244="Height",X244*H244)))))</f>
        <v>6303.36</v>
      </c>
      <c r="Z244" s="27">
        <f>IF(W244="CCT","n/a",INDEX('Unit Cost Source Data'!$K$2:$K$87,MATCH('Measurement and Pricing Data'!C244,'Unit Cost Source Data'!$A$2:$A$87,0))*1.5)</f>
        <v>295.46999999999997</v>
      </c>
      <c r="AA244" s="15">
        <f t="shared" si="10"/>
        <v>2521.3440000000005</v>
      </c>
      <c r="AB244" s="15">
        <f t="shared" si="11"/>
        <v>2500</v>
      </c>
    </row>
    <row r="245" spans="1:28" ht="28.8" x14ac:dyDescent="0.3">
      <c r="A245" s="1">
        <v>244</v>
      </c>
      <c r="B245" s="1">
        <v>1</v>
      </c>
      <c r="C245" s="6" t="s">
        <v>44</v>
      </c>
      <c r="D245" s="1" t="str">
        <f>INDEX('Name Conversion Table'!$B$2:$B$31,MATCH('Measurement and Pricing Data'!C245,'Name Conversion Table'!$A$2:$A$31,0))</f>
        <v>Coast Live Oak</v>
      </c>
      <c r="E245" s="1" t="s">
        <v>4</v>
      </c>
      <c r="F245" s="39">
        <v>35</v>
      </c>
      <c r="G245" s="10">
        <v>4</v>
      </c>
      <c r="H245" s="4">
        <v>40</v>
      </c>
      <c r="I245" s="4" t="s">
        <v>33</v>
      </c>
      <c r="J245" s="4" t="s">
        <v>92</v>
      </c>
      <c r="K245" s="4" t="s">
        <v>33</v>
      </c>
      <c r="L245" s="4" t="s">
        <v>32</v>
      </c>
      <c r="M245" s="4" t="s">
        <v>63</v>
      </c>
      <c r="N245" s="4" t="s">
        <v>66</v>
      </c>
      <c r="O245" s="1" t="s">
        <v>184</v>
      </c>
      <c r="P245" s="9">
        <v>0.3</v>
      </c>
      <c r="Q245" s="30" t="s">
        <v>60</v>
      </c>
      <c r="R245" s="9">
        <v>1</v>
      </c>
      <c r="S245" s="30" t="s">
        <v>4</v>
      </c>
      <c r="T245" s="1" t="s">
        <v>4</v>
      </c>
      <c r="U245" s="1" t="s">
        <v>33</v>
      </c>
      <c r="V245" s="1" t="str">
        <f t="shared" si="9"/>
        <v>Y</v>
      </c>
      <c r="W245" s="1" t="s">
        <v>28</v>
      </c>
      <c r="X245" s="8">
        <f>IF(W245="TFT",INDEX('Unit Cost Source Data'!$L$2:$L$87,MATCH('Measurement and Pricing Data'!C245,'Unit Cost Source Data'!$A$2:$A$87,0)),IF(W245="Volume",INDEX('Unit Cost Source Data'!$M$2:$M$87,MATCH('Measurement and Pricing Data'!C245,'Unit Cost Source Data'!$A$2:$A$87,0)),IF(W245="Height",INDEX('Unit Cost Source Data'!$N$2:$N$87,MATCH('Measurement and Pricing Data'!C245,'Unit Cost Source Data'!$A$2:$A$87,0)),"n/a")))</f>
        <v>62.700681380483083</v>
      </c>
      <c r="Y245" s="27">
        <f>IF(W245="TFT",(F245/G245)^2*PI()/4*G245*X245,IF(W245="Volume",PI()*4/3*(H245/2)^2*H245/2*X245,IF(W245="DRT",INDEX('Unit Cost Source Data'!$K$2:$K$87,MATCH('Measurement and Pricing Data'!C245,'Unit Cost Source Data'!$A$2:$A$87,0)),IF(W245="CCT",(1.08)^E245*INDEX('Unit Cost Source Data'!$K$2:$K$87,MATCH('Measurement and Pricing Data'!C245,'Unit Cost Source Data'!$A$2:$A$87,0))*2.5,IF(W245="Height",X245*H245)))))</f>
        <v>15081.281249999998</v>
      </c>
      <c r="Z245" s="27">
        <f>IF(W245="CCT","n/a",INDEX('Unit Cost Source Data'!$K$2:$K$87,MATCH('Measurement and Pricing Data'!C245,'Unit Cost Source Data'!$A$2:$A$87,0))*1.5)</f>
        <v>295.46999999999997</v>
      </c>
      <c r="AA245" s="15">
        <f t="shared" si="10"/>
        <v>10556.896874999999</v>
      </c>
      <c r="AB245" s="15">
        <f t="shared" si="11"/>
        <v>11000</v>
      </c>
    </row>
    <row r="246" spans="1:28" ht="28.8" x14ac:dyDescent="0.3">
      <c r="A246" s="1">
        <v>245</v>
      </c>
      <c r="B246" s="1">
        <v>1</v>
      </c>
      <c r="C246" s="6" t="s">
        <v>44</v>
      </c>
      <c r="D246" s="1" t="str">
        <f>INDEX('Name Conversion Table'!$B$2:$B$31,MATCH('Measurement and Pricing Data'!C246,'Name Conversion Table'!$A$2:$A$31,0))</f>
        <v>Coast Live Oak</v>
      </c>
      <c r="E246" s="1" t="s">
        <v>4</v>
      </c>
      <c r="F246" s="39">
        <v>11</v>
      </c>
      <c r="G246" s="10">
        <v>1</v>
      </c>
      <c r="H246" s="4">
        <v>25</v>
      </c>
      <c r="I246" s="4" t="s">
        <v>33</v>
      </c>
      <c r="J246" s="4" t="s">
        <v>92</v>
      </c>
      <c r="K246" s="4" t="s">
        <v>33</v>
      </c>
      <c r="L246" s="4" t="s">
        <v>32</v>
      </c>
      <c r="M246" s="4" t="s">
        <v>63</v>
      </c>
      <c r="N246" s="4" t="s">
        <v>66</v>
      </c>
      <c r="O246" s="1" t="s">
        <v>184</v>
      </c>
      <c r="P246" s="9">
        <v>0.7</v>
      </c>
      <c r="Q246" s="30" t="s">
        <v>60</v>
      </c>
      <c r="R246" s="9">
        <v>1</v>
      </c>
      <c r="S246" s="30" t="s">
        <v>4</v>
      </c>
      <c r="T246" s="1" t="s">
        <v>4</v>
      </c>
      <c r="U246" s="1" t="s">
        <v>33</v>
      </c>
      <c r="V246" s="1" t="str">
        <f t="shared" si="9"/>
        <v>Y</v>
      </c>
      <c r="W246" s="1" t="s">
        <v>28</v>
      </c>
      <c r="X246" s="8">
        <f>IF(W246="TFT",INDEX('Unit Cost Source Data'!$L$2:$L$87,MATCH('Measurement and Pricing Data'!C246,'Unit Cost Source Data'!$A$2:$A$87,0)),IF(W246="Volume",INDEX('Unit Cost Source Data'!$M$2:$M$87,MATCH('Measurement and Pricing Data'!C246,'Unit Cost Source Data'!$A$2:$A$87,0)),IF(W246="Height",INDEX('Unit Cost Source Data'!$N$2:$N$87,MATCH('Measurement and Pricing Data'!C246,'Unit Cost Source Data'!$A$2:$A$87,0)),"n/a")))</f>
        <v>62.700681380483083</v>
      </c>
      <c r="Y246" s="27">
        <f>IF(W246="TFT",(F246/G246)^2*PI()/4*G246*X246,IF(W246="Volume",PI()*4/3*(H246/2)^2*H246/2*X246,IF(W246="DRT",INDEX('Unit Cost Source Data'!$K$2:$K$87,MATCH('Measurement and Pricing Data'!C246,'Unit Cost Source Data'!$A$2:$A$87,0)),IF(W246="CCT",(1.08)^E246*INDEX('Unit Cost Source Data'!$K$2:$K$87,MATCH('Measurement and Pricing Data'!C246,'Unit Cost Source Data'!$A$2:$A$87,0))*2.5,IF(W246="Height",X246*H246)))))</f>
        <v>5958.6449999999995</v>
      </c>
      <c r="Z246" s="27">
        <f>IF(W246="CCT","n/a",INDEX('Unit Cost Source Data'!$K$2:$K$87,MATCH('Measurement and Pricing Data'!C246,'Unit Cost Source Data'!$A$2:$A$87,0))*1.5)</f>
        <v>295.46999999999997</v>
      </c>
      <c r="AA246" s="15">
        <f t="shared" si="10"/>
        <v>1787.5934999999999</v>
      </c>
      <c r="AB246" s="15">
        <f t="shared" si="11"/>
        <v>1800</v>
      </c>
    </row>
    <row r="247" spans="1:28" ht="86.4" x14ac:dyDescent="0.3">
      <c r="A247" s="1">
        <v>246</v>
      </c>
      <c r="B247" s="1">
        <v>1</v>
      </c>
      <c r="C247" s="6" t="s">
        <v>44</v>
      </c>
      <c r="D247" s="1" t="str">
        <f>INDEX('Name Conversion Table'!$B$2:$B$31,MATCH('Measurement and Pricing Data'!C247,'Name Conversion Table'!$A$2:$A$31,0))</f>
        <v>Coast Live Oak</v>
      </c>
      <c r="E247" s="1" t="s">
        <v>4</v>
      </c>
      <c r="F247" s="39">
        <v>13</v>
      </c>
      <c r="G247" s="10">
        <v>1</v>
      </c>
      <c r="H247" s="4">
        <v>30</v>
      </c>
      <c r="I247" s="4" t="s">
        <v>33</v>
      </c>
      <c r="J247" s="4" t="s">
        <v>93</v>
      </c>
      <c r="K247" s="4" t="s">
        <v>33</v>
      </c>
      <c r="L247" s="4" t="s">
        <v>32</v>
      </c>
      <c r="M247" s="4" t="s">
        <v>100</v>
      </c>
      <c r="N247" s="4" t="s">
        <v>66</v>
      </c>
      <c r="O247" s="1" t="s">
        <v>103</v>
      </c>
      <c r="P247" s="9">
        <v>0</v>
      </c>
      <c r="Q247" s="30" t="s">
        <v>122</v>
      </c>
      <c r="R247" s="9">
        <v>0.5</v>
      </c>
      <c r="S247" s="30" t="s">
        <v>151</v>
      </c>
      <c r="T247" s="1" t="s">
        <v>160</v>
      </c>
      <c r="U247" s="1" t="s">
        <v>33</v>
      </c>
      <c r="V247" s="1" t="str">
        <f t="shared" si="9"/>
        <v>N</v>
      </c>
      <c r="W247" s="1" t="s">
        <v>28</v>
      </c>
      <c r="X247" s="8">
        <f>IF(W247="TFT",INDEX('Unit Cost Source Data'!$L$2:$L$87,MATCH('Measurement and Pricing Data'!C247,'Unit Cost Source Data'!$A$2:$A$87,0)),IF(W247="Volume",INDEX('Unit Cost Source Data'!$M$2:$M$87,MATCH('Measurement and Pricing Data'!C247,'Unit Cost Source Data'!$A$2:$A$87,0)),IF(W247="Height",INDEX('Unit Cost Source Data'!$N$2:$N$87,MATCH('Measurement and Pricing Data'!C247,'Unit Cost Source Data'!$A$2:$A$87,0)),"n/a")))</f>
        <v>62.700681380483083</v>
      </c>
      <c r="Y247" s="27">
        <f>IF(W247="TFT",(F247/G247)^2*PI()/4*G247*X247,IF(W247="Volume",PI()*4/3*(H247/2)^2*H247/2*X247,IF(W247="DRT",INDEX('Unit Cost Source Data'!$K$2:$K$87,MATCH('Measurement and Pricing Data'!C247,'Unit Cost Source Data'!$A$2:$A$87,0)),IF(W247="CCT",(1.08)^E247*INDEX('Unit Cost Source Data'!$K$2:$K$87,MATCH('Measurement and Pricing Data'!C247,'Unit Cost Source Data'!$A$2:$A$87,0))*2.5,IF(W247="Height",X247*H247)))))</f>
        <v>8322.4049999999988</v>
      </c>
      <c r="Z247" s="27">
        <f>IF(W247="CCT","n/a",INDEX('Unit Cost Source Data'!$K$2:$K$87,MATCH('Measurement and Pricing Data'!C247,'Unit Cost Source Data'!$A$2:$A$87,0))*1.5)</f>
        <v>295.46999999999997</v>
      </c>
      <c r="AA247" s="15">
        <f t="shared" si="10"/>
        <v>4456.6724999999997</v>
      </c>
      <c r="AB247" s="15">
        <f t="shared" si="11"/>
        <v>4500</v>
      </c>
    </row>
    <row r="248" spans="1:28" ht="28.8" x14ac:dyDescent="0.3">
      <c r="A248" s="1">
        <v>247</v>
      </c>
      <c r="B248" s="1">
        <v>1</v>
      </c>
      <c r="C248" s="6" t="s">
        <v>44</v>
      </c>
      <c r="D248" s="1" t="str">
        <f>INDEX('Name Conversion Table'!$B$2:$B$31,MATCH('Measurement and Pricing Data'!C248,'Name Conversion Table'!$A$2:$A$31,0))</f>
        <v>Coast Live Oak</v>
      </c>
      <c r="E248" s="1" t="s">
        <v>4</v>
      </c>
      <c r="F248" s="39">
        <v>14</v>
      </c>
      <c r="G248" s="10">
        <v>1</v>
      </c>
      <c r="H248" s="4">
        <v>30</v>
      </c>
      <c r="I248" s="4" t="s">
        <v>33</v>
      </c>
      <c r="J248" s="4" t="s">
        <v>93</v>
      </c>
      <c r="K248" s="4" t="s">
        <v>33</v>
      </c>
      <c r="L248" s="4" t="s">
        <v>32</v>
      </c>
      <c r="M248" s="4" t="s">
        <v>63</v>
      </c>
      <c r="N248" s="4" t="s">
        <v>66</v>
      </c>
      <c r="O248" s="1" t="s">
        <v>184</v>
      </c>
      <c r="P248" s="9">
        <v>0.7</v>
      </c>
      <c r="Q248" s="30" t="s">
        <v>60</v>
      </c>
      <c r="R248" s="9">
        <v>0.8</v>
      </c>
      <c r="S248" s="30" t="s">
        <v>73</v>
      </c>
      <c r="T248" s="1" t="s">
        <v>4</v>
      </c>
      <c r="U248" s="1" t="s">
        <v>33</v>
      </c>
      <c r="V248" s="1" t="str">
        <f t="shared" si="9"/>
        <v>Y</v>
      </c>
      <c r="W248" s="1" t="s">
        <v>28</v>
      </c>
      <c r="X248" s="8">
        <f>IF(W248="TFT",INDEX('Unit Cost Source Data'!$L$2:$L$87,MATCH('Measurement and Pricing Data'!C248,'Unit Cost Source Data'!$A$2:$A$87,0)),IF(W248="Volume",INDEX('Unit Cost Source Data'!$M$2:$M$87,MATCH('Measurement and Pricing Data'!C248,'Unit Cost Source Data'!$A$2:$A$87,0)),IF(W248="Height",INDEX('Unit Cost Source Data'!$N$2:$N$87,MATCH('Measurement and Pricing Data'!C248,'Unit Cost Source Data'!$A$2:$A$87,0)),"n/a")))</f>
        <v>62.700681380483083</v>
      </c>
      <c r="Y248" s="27">
        <f>IF(W248="TFT",(F248/G248)^2*PI()/4*G248*X248,IF(W248="Volume",PI()*4/3*(H248/2)^2*H248/2*X248,IF(W248="DRT",INDEX('Unit Cost Source Data'!$K$2:$K$87,MATCH('Measurement and Pricing Data'!C248,'Unit Cost Source Data'!$A$2:$A$87,0)),IF(W248="CCT",(1.08)^E248*INDEX('Unit Cost Source Data'!$K$2:$K$87,MATCH('Measurement and Pricing Data'!C248,'Unit Cost Source Data'!$A$2:$A$87,0))*2.5,IF(W248="Height",X248*H248)))))</f>
        <v>9652.0199999999986</v>
      </c>
      <c r="Z248" s="27">
        <f>IF(W248="CCT","n/a",INDEX('Unit Cost Source Data'!$K$2:$K$87,MATCH('Measurement and Pricing Data'!C248,'Unit Cost Source Data'!$A$2:$A$87,0))*1.5)</f>
        <v>295.46999999999997</v>
      </c>
      <c r="AA248" s="15">
        <f t="shared" si="10"/>
        <v>965.20200000000023</v>
      </c>
      <c r="AB248" s="15">
        <f t="shared" si="11"/>
        <v>970</v>
      </c>
    </row>
    <row r="249" spans="1:28" ht="28.8" x14ac:dyDescent="0.3">
      <c r="A249" s="1">
        <v>248</v>
      </c>
      <c r="B249" s="1">
        <v>1</v>
      </c>
      <c r="C249" s="6" t="s">
        <v>44</v>
      </c>
      <c r="D249" s="1" t="str">
        <f>INDEX('Name Conversion Table'!$B$2:$B$31,MATCH('Measurement and Pricing Data'!C249,'Name Conversion Table'!$A$2:$A$31,0))</f>
        <v>Coast Live Oak</v>
      </c>
      <c r="E249" s="1" t="s">
        <v>4</v>
      </c>
      <c r="F249" s="39">
        <v>43</v>
      </c>
      <c r="G249" s="10">
        <v>2</v>
      </c>
      <c r="H249" s="4">
        <v>55</v>
      </c>
      <c r="I249" s="4" t="s">
        <v>33</v>
      </c>
      <c r="J249" s="4" t="s">
        <v>93</v>
      </c>
      <c r="K249" s="4" t="s">
        <v>33</v>
      </c>
      <c r="L249" s="4" t="s">
        <v>32</v>
      </c>
      <c r="M249" s="4" t="s">
        <v>63</v>
      </c>
      <c r="N249" s="4" t="s">
        <v>66</v>
      </c>
      <c r="O249" s="1" t="s">
        <v>184</v>
      </c>
      <c r="P249" s="9">
        <v>0.6</v>
      </c>
      <c r="Q249" s="30" t="s">
        <v>60</v>
      </c>
      <c r="R249" s="9">
        <v>0.8</v>
      </c>
      <c r="S249" s="30" t="s">
        <v>73</v>
      </c>
      <c r="T249" s="1" t="s">
        <v>4</v>
      </c>
      <c r="U249" s="1" t="s">
        <v>33</v>
      </c>
      <c r="V249" s="1" t="str">
        <f t="shared" si="9"/>
        <v>Y</v>
      </c>
      <c r="W249" s="1" t="s">
        <v>28</v>
      </c>
      <c r="X249" s="8">
        <f>IF(W249="TFT",INDEX('Unit Cost Source Data'!$L$2:$L$87,MATCH('Measurement and Pricing Data'!C249,'Unit Cost Source Data'!$A$2:$A$87,0)),IF(W249="Volume",INDEX('Unit Cost Source Data'!$M$2:$M$87,MATCH('Measurement and Pricing Data'!C249,'Unit Cost Source Data'!$A$2:$A$87,0)),IF(W249="Height",INDEX('Unit Cost Source Data'!$N$2:$N$87,MATCH('Measurement and Pricing Data'!C249,'Unit Cost Source Data'!$A$2:$A$87,0)),"n/a")))</f>
        <v>62.700681380483083</v>
      </c>
      <c r="Y249" s="27">
        <f>IF(W249="TFT",(F249/G249)^2*PI()/4*G249*X249,IF(W249="Volume",PI()*4/3*(H249/2)^2*H249/2*X249,IF(W249="DRT",INDEX('Unit Cost Source Data'!$K$2:$K$87,MATCH('Measurement and Pricing Data'!C249,'Unit Cost Source Data'!$A$2:$A$87,0)),IF(W249="CCT",(1.08)^E249*INDEX('Unit Cost Source Data'!$K$2:$K$87,MATCH('Measurement and Pricing Data'!C249,'Unit Cost Source Data'!$A$2:$A$87,0))*2.5,IF(W249="Height",X249*H249)))))</f>
        <v>45527.002499999995</v>
      </c>
      <c r="Z249" s="27">
        <f>IF(W249="CCT","n/a",INDEX('Unit Cost Source Data'!$K$2:$K$87,MATCH('Measurement and Pricing Data'!C249,'Unit Cost Source Data'!$A$2:$A$87,0))*1.5)</f>
        <v>295.46999999999997</v>
      </c>
      <c r="AA249" s="15">
        <f t="shared" si="10"/>
        <v>9105.4005000000034</v>
      </c>
      <c r="AB249" s="15">
        <f t="shared" si="11"/>
        <v>9100</v>
      </c>
    </row>
    <row r="250" spans="1:28" ht="28.8" x14ac:dyDescent="0.3">
      <c r="A250" s="1">
        <v>249</v>
      </c>
      <c r="B250" s="1">
        <v>1</v>
      </c>
      <c r="C250" s="6" t="s">
        <v>44</v>
      </c>
      <c r="D250" s="1" t="str">
        <f>INDEX('Name Conversion Table'!$B$2:$B$31,MATCH('Measurement and Pricing Data'!C250,'Name Conversion Table'!$A$2:$A$31,0))</f>
        <v>Coast Live Oak</v>
      </c>
      <c r="E250" s="1" t="s">
        <v>4</v>
      </c>
      <c r="F250" s="39">
        <v>30</v>
      </c>
      <c r="G250" s="10">
        <v>3</v>
      </c>
      <c r="H250" s="4">
        <v>35</v>
      </c>
      <c r="I250" s="4" t="s">
        <v>33</v>
      </c>
      <c r="J250" s="4" t="s">
        <v>93</v>
      </c>
      <c r="K250" s="4" t="s">
        <v>33</v>
      </c>
      <c r="L250" s="4" t="s">
        <v>32</v>
      </c>
      <c r="M250" s="4" t="s">
        <v>72</v>
      </c>
      <c r="N250" s="4" t="s">
        <v>66</v>
      </c>
      <c r="O250" s="1" t="s">
        <v>184</v>
      </c>
      <c r="P250" s="9">
        <v>0.7</v>
      </c>
      <c r="Q250" s="30" t="s">
        <v>72</v>
      </c>
      <c r="R250" s="9">
        <v>0.8</v>
      </c>
      <c r="S250" s="30" t="s">
        <v>75</v>
      </c>
      <c r="T250" s="1" t="s">
        <v>4</v>
      </c>
      <c r="U250" s="1" t="s">
        <v>33</v>
      </c>
      <c r="V250" s="1" t="str">
        <f t="shared" si="9"/>
        <v>Y</v>
      </c>
      <c r="W250" s="1" t="s">
        <v>28</v>
      </c>
      <c r="X250" s="8">
        <f>IF(W250="TFT",INDEX('Unit Cost Source Data'!$L$2:$L$87,MATCH('Measurement and Pricing Data'!C250,'Unit Cost Source Data'!$A$2:$A$87,0)),IF(W250="Volume",INDEX('Unit Cost Source Data'!$M$2:$M$87,MATCH('Measurement and Pricing Data'!C250,'Unit Cost Source Data'!$A$2:$A$87,0)),IF(W250="Height",INDEX('Unit Cost Source Data'!$N$2:$N$87,MATCH('Measurement and Pricing Data'!C250,'Unit Cost Source Data'!$A$2:$A$87,0)),"n/a")))</f>
        <v>62.700681380483083</v>
      </c>
      <c r="Y250" s="27">
        <f>IF(W250="TFT",(F250/G250)^2*PI()/4*G250*X250,IF(W250="Volume",PI()*4/3*(H250/2)^2*H250/2*X250,IF(W250="DRT",INDEX('Unit Cost Source Data'!$K$2:$K$87,MATCH('Measurement and Pricing Data'!C250,'Unit Cost Source Data'!$A$2:$A$87,0)),IF(W250="CCT",(1.08)^E250*INDEX('Unit Cost Source Data'!$K$2:$K$87,MATCH('Measurement and Pricing Data'!C250,'Unit Cost Source Data'!$A$2:$A$87,0))*2.5,IF(W250="Height",X250*H250)))))</f>
        <v>14773.499999999998</v>
      </c>
      <c r="Z250" s="27">
        <f>IF(W250="CCT","n/a",INDEX('Unit Cost Source Data'!$K$2:$K$87,MATCH('Measurement and Pricing Data'!C250,'Unit Cost Source Data'!$A$2:$A$87,0))*1.5)</f>
        <v>295.46999999999997</v>
      </c>
      <c r="AA250" s="15">
        <f t="shared" si="10"/>
        <v>1477.3500000000004</v>
      </c>
      <c r="AB250" s="15">
        <f t="shared" si="11"/>
        <v>1500</v>
      </c>
    </row>
    <row r="251" spans="1:28" ht="28.8" x14ac:dyDescent="0.3">
      <c r="A251" s="1">
        <v>250</v>
      </c>
      <c r="B251" s="1">
        <v>1</v>
      </c>
      <c r="C251" s="6" t="s">
        <v>44</v>
      </c>
      <c r="D251" s="1" t="str">
        <f>INDEX('Name Conversion Table'!$B$2:$B$31,MATCH('Measurement and Pricing Data'!C251,'Name Conversion Table'!$A$2:$A$31,0))</f>
        <v>Coast Live Oak</v>
      </c>
      <c r="E251" s="1" t="s">
        <v>4</v>
      </c>
      <c r="F251" s="39">
        <v>15</v>
      </c>
      <c r="G251" s="10">
        <v>1</v>
      </c>
      <c r="H251" s="4">
        <v>40</v>
      </c>
      <c r="I251" s="4" t="s">
        <v>33</v>
      </c>
      <c r="J251" s="4" t="s">
        <v>93</v>
      </c>
      <c r="K251" s="4" t="s">
        <v>33</v>
      </c>
      <c r="L251" s="4" t="s">
        <v>32</v>
      </c>
      <c r="M251" s="4" t="s">
        <v>63</v>
      </c>
      <c r="N251" s="4" t="s">
        <v>66</v>
      </c>
      <c r="O251" s="1" t="s">
        <v>184</v>
      </c>
      <c r="P251" s="9">
        <v>0.6</v>
      </c>
      <c r="Q251" s="30" t="s">
        <v>60</v>
      </c>
      <c r="R251" s="9">
        <v>1</v>
      </c>
      <c r="S251" s="30" t="s">
        <v>4</v>
      </c>
      <c r="T251" s="1" t="s">
        <v>4</v>
      </c>
      <c r="U251" s="1" t="s">
        <v>33</v>
      </c>
      <c r="V251" s="1" t="str">
        <f t="shared" si="9"/>
        <v>Y</v>
      </c>
      <c r="W251" s="1" t="s">
        <v>28</v>
      </c>
      <c r="X251" s="8">
        <f>IF(W251="TFT",INDEX('Unit Cost Source Data'!$L$2:$L$87,MATCH('Measurement and Pricing Data'!C251,'Unit Cost Source Data'!$A$2:$A$87,0)),IF(W251="Volume",INDEX('Unit Cost Source Data'!$M$2:$M$87,MATCH('Measurement and Pricing Data'!C251,'Unit Cost Source Data'!$A$2:$A$87,0)),IF(W251="Height",INDEX('Unit Cost Source Data'!$N$2:$N$87,MATCH('Measurement and Pricing Data'!C251,'Unit Cost Source Data'!$A$2:$A$87,0)),"n/a")))</f>
        <v>62.700681380483083</v>
      </c>
      <c r="Y251" s="27">
        <f>IF(W251="TFT",(F251/G251)^2*PI()/4*G251*X251,IF(W251="Volume",PI()*4/3*(H251/2)^2*H251/2*X251,IF(W251="DRT",INDEX('Unit Cost Source Data'!$K$2:$K$87,MATCH('Measurement and Pricing Data'!C251,'Unit Cost Source Data'!$A$2:$A$87,0)),IF(W251="CCT",(1.08)^E251*INDEX('Unit Cost Source Data'!$K$2:$K$87,MATCH('Measurement and Pricing Data'!C251,'Unit Cost Source Data'!$A$2:$A$87,0))*2.5,IF(W251="Height",X251*H251)))))</f>
        <v>11080.124999999998</v>
      </c>
      <c r="Z251" s="27">
        <f>IF(W251="CCT","n/a",INDEX('Unit Cost Source Data'!$K$2:$K$87,MATCH('Measurement and Pricing Data'!C251,'Unit Cost Source Data'!$A$2:$A$87,0))*1.5)</f>
        <v>295.46999999999997</v>
      </c>
      <c r="AA251" s="15">
        <f t="shared" si="10"/>
        <v>4432.0499999999984</v>
      </c>
      <c r="AB251" s="15">
        <f t="shared" si="11"/>
        <v>4400</v>
      </c>
    </row>
    <row r="252" spans="1:28" ht="28.8" x14ac:dyDescent="0.3">
      <c r="A252" s="1">
        <v>251</v>
      </c>
      <c r="B252" s="1">
        <v>1</v>
      </c>
      <c r="C252" s="6" t="s">
        <v>59</v>
      </c>
      <c r="D252" s="1" t="str">
        <f>INDEX('Name Conversion Table'!$B$2:$B$31,MATCH('Measurement and Pricing Data'!C252,'Name Conversion Table'!$A$2:$A$31,0))</f>
        <v>Toyon</v>
      </c>
      <c r="E252" s="1" t="s">
        <v>4</v>
      </c>
      <c r="F252" s="39" t="s">
        <v>16</v>
      </c>
      <c r="G252" s="10" t="s">
        <v>16</v>
      </c>
      <c r="H252" s="4">
        <v>18</v>
      </c>
      <c r="I252" s="4" t="s">
        <v>33</v>
      </c>
      <c r="J252" s="4" t="s">
        <v>93</v>
      </c>
      <c r="K252" s="4" t="s">
        <v>33</v>
      </c>
      <c r="L252" s="4" t="s">
        <v>32</v>
      </c>
      <c r="M252" s="4" t="s">
        <v>72</v>
      </c>
      <c r="N252" s="4" t="s">
        <v>66</v>
      </c>
      <c r="O252" s="1" t="s">
        <v>184</v>
      </c>
      <c r="P252" s="9">
        <v>0.7</v>
      </c>
      <c r="Q252" s="30" t="s">
        <v>72</v>
      </c>
      <c r="R252" s="9">
        <v>1</v>
      </c>
      <c r="S252" s="30" t="s">
        <v>4</v>
      </c>
      <c r="T252" s="1" t="s">
        <v>4</v>
      </c>
      <c r="U252" s="1" t="s">
        <v>33</v>
      </c>
      <c r="V252" s="1" t="str">
        <f t="shared" si="9"/>
        <v>Y</v>
      </c>
      <c r="W252" s="1" t="s">
        <v>35</v>
      </c>
      <c r="X252" s="8">
        <f>IF(W252="TFT",INDEX('Unit Cost Source Data'!$L$2:$L$87,MATCH('Measurement and Pricing Data'!C252,'Unit Cost Source Data'!$A$2:$A$87,0)),IF(W252="Volume",INDEX('Unit Cost Source Data'!$M$2:$M$87,MATCH('Measurement and Pricing Data'!C252,'Unit Cost Source Data'!$A$2:$A$87,0)),IF(W252="Height",INDEX('Unit Cost Source Data'!$N$2:$N$87,MATCH('Measurement and Pricing Data'!C252,'Unit Cost Source Data'!$A$2:$A$87,0)),"n/a")))</f>
        <v>3.3231552117587753</v>
      </c>
      <c r="Y252" s="27">
        <f>IF(W252="TFT",(F252/G252)^2*PI()/4*G252*X252,IF(W252="Volume",PI()*4/3*(H252/2)^2*H252/2*X252,IF(W252="DRT",INDEX('Unit Cost Source Data'!$K$2:$K$87,MATCH('Measurement and Pricing Data'!C252,'Unit Cost Source Data'!$A$2:$A$87,0)),IF(W252="CCT",(1.08)^E252*INDEX('Unit Cost Source Data'!$K$2:$K$87,MATCH('Measurement and Pricing Data'!C252,'Unit Cost Source Data'!$A$2:$A$87,0))*2.5,IF(W252="Height",X252*H252)))))</f>
        <v>10147.680000000002</v>
      </c>
      <c r="Z252" s="27">
        <f>IF(W252="CCT","n/a",INDEX('Unit Cost Source Data'!$K$2:$K$87,MATCH('Measurement and Pricing Data'!C252,'Unit Cost Source Data'!$A$2:$A$87,0))*1.5)</f>
        <v>326.25</v>
      </c>
      <c r="AA252" s="15">
        <f t="shared" si="10"/>
        <v>3044.304000000001</v>
      </c>
      <c r="AB252" s="15">
        <f t="shared" si="11"/>
        <v>3000</v>
      </c>
    </row>
    <row r="253" spans="1:28" ht="28.8" x14ac:dyDescent="0.3">
      <c r="A253" s="1">
        <v>252</v>
      </c>
      <c r="B253" s="1">
        <v>1</v>
      </c>
      <c r="C253" s="6" t="s">
        <v>44</v>
      </c>
      <c r="D253" s="1" t="str">
        <f>INDEX('Name Conversion Table'!$B$2:$B$31,MATCH('Measurement and Pricing Data'!C253,'Name Conversion Table'!$A$2:$A$31,0))</f>
        <v>Coast Live Oak</v>
      </c>
      <c r="E253" s="1" t="s">
        <v>4</v>
      </c>
      <c r="F253" s="39">
        <v>20</v>
      </c>
      <c r="G253" s="10">
        <v>2</v>
      </c>
      <c r="H253" s="4">
        <v>35</v>
      </c>
      <c r="I253" s="4" t="s">
        <v>33</v>
      </c>
      <c r="J253" s="4" t="s">
        <v>93</v>
      </c>
      <c r="K253" s="4" t="s">
        <v>33</v>
      </c>
      <c r="L253" s="4" t="s">
        <v>32</v>
      </c>
      <c r="M253" s="4" t="s">
        <v>63</v>
      </c>
      <c r="N253" s="4" t="s">
        <v>66</v>
      </c>
      <c r="O253" s="1" t="s">
        <v>184</v>
      </c>
      <c r="P253" s="9">
        <v>0.6</v>
      </c>
      <c r="Q253" s="30" t="s">
        <v>60</v>
      </c>
      <c r="R253" s="9">
        <v>1</v>
      </c>
      <c r="S253" s="30" t="s">
        <v>4</v>
      </c>
      <c r="T253" s="1" t="s">
        <v>4</v>
      </c>
      <c r="U253" s="1" t="s">
        <v>33</v>
      </c>
      <c r="V253" s="1" t="str">
        <f t="shared" si="9"/>
        <v>Y</v>
      </c>
      <c r="W253" s="1" t="s">
        <v>28</v>
      </c>
      <c r="X253" s="8">
        <f>IF(W253="TFT",INDEX('Unit Cost Source Data'!$L$2:$L$87,MATCH('Measurement and Pricing Data'!C253,'Unit Cost Source Data'!$A$2:$A$87,0)),IF(W253="Volume",INDEX('Unit Cost Source Data'!$M$2:$M$87,MATCH('Measurement and Pricing Data'!C253,'Unit Cost Source Data'!$A$2:$A$87,0)),IF(W253="Height",INDEX('Unit Cost Source Data'!$N$2:$N$87,MATCH('Measurement and Pricing Data'!C253,'Unit Cost Source Data'!$A$2:$A$87,0)),"n/a")))</f>
        <v>62.700681380483083</v>
      </c>
      <c r="Y253" s="27">
        <f>IF(W253="TFT",(F253/G253)^2*PI()/4*G253*X253,IF(W253="Volume",PI()*4/3*(H253/2)^2*H253/2*X253,IF(W253="DRT",INDEX('Unit Cost Source Data'!$K$2:$K$87,MATCH('Measurement and Pricing Data'!C253,'Unit Cost Source Data'!$A$2:$A$87,0)),IF(W253="CCT",(1.08)^E253*INDEX('Unit Cost Source Data'!$K$2:$K$87,MATCH('Measurement and Pricing Data'!C253,'Unit Cost Source Data'!$A$2:$A$87,0))*2.5,IF(W253="Height",X253*H253)))))</f>
        <v>9849</v>
      </c>
      <c r="Z253" s="27">
        <f>IF(W253="CCT","n/a",INDEX('Unit Cost Source Data'!$K$2:$K$87,MATCH('Measurement and Pricing Data'!C253,'Unit Cost Source Data'!$A$2:$A$87,0))*1.5)</f>
        <v>295.46999999999997</v>
      </c>
      <c r="AA253" s="15">
        <f t="shared" si="10"/>
        <v>3939.5999999999995</v>
      </c>
      <c r="AB253" s="15">
        <f t="shared" si="11"/>
        <v>3900</v>
      </c>
    </row>
    <row r="254" spans="1:28" ht="28.8" x14ac:dyDescent="0.3">
      <c r="A254" s="1">
        <v>253</v>
      </c>
      <c r="B254" s="1">
        <v>1</v>
      </c>
      <c r="C254" s="6" t="s">
        <v>44</v>
      </c>
      <c r="D254" s="1" t="str">
        <f>INDEX('Name Conversion Table'!$B$2:$B$31,MATCH('Measurement and Pricing Data'!C254,'Name Conversion Table'!$A$2:$A$31,0))</f>
        <v>Coast Live Oak</v>
      </c>
      <c r="E254" s="1" t="s">
        <v>4</v>
      </c>
      <c r="F254" s="39">
        <v>15</v>
      </c>
      <c r="G254" s="10">
        <v>1</v>
      </c>
      <c r="H254" s="4">
        <v>35</v>
      </c>
      <c r="I254" s="4" t="s">
        <v>33</v>
      </c>
      <c r="J254" s="4" t="s">
        <v>93</v>
      </c>
      <c r="K254" s="4" t="s">
        <v>33</v>
      </c>
      <c r="L254" s="4" t="s">
        <v>32</v>
      </c>
      <c r="M254" s="4" t="s">
        <v>63</v>
      </c>
      <c r="N254" s="4" t="s">
        <v>66</v>
      </c>
      <c r="O254" s="1" t="s">
        <v>184</v>
      </c>
      <c r="P254" s="9">
        <v>0.6</v>
      </c>
      <c r="Q254" s="30" t="s">
        <v>60</v>
      </c>
      <c r="R254" s="9">
        <v>0.8</v>
      </c>
      <c r="S254" s="30" t="s">
        <v>161</v>
      </c>
      <c r="T254" s="1" t="s">
        <v>4</v>
      </c>
      <c r="U254" s="1" t="s">
        <v>33</v>
      </c>
      <c r="V254" s="1" t="str">
        <f t="shared" si="9"/>
        <v>Y</v>
      </c>
      <c r="W254" s="1" t="s">
        <v>28</v>
      </c>
      <c r="X254" s="8">
        <f>IF(W254="TFT",INDEX('Unit Cost Source Data'!$L$2:$L$87,MATCH('Measurement and Pricing Data'!C254,'Unit Cost Source Data'!$A$2:$A$87,0)),IF(W254="Volume",INDEX('Unit Cost Source Data'!$M$2:$M$87,MATCH('Measurement and Pricing Data'!C254,'Unit Cost Source Data'!$A$2:$A$87,0)),IF(W254="Height",INDEX('Unit Cost Source Data'!$N$2:$N$87,MATCH('Measurement and Pricing Data'!C254,'Unit Cost Source Data'!$A$2:$A$87,0)),"n/a")))</f>
        <v>62.700681380483083</v>
      </c>
      <c r="Y254" s="27">
        <f>IF(W254="TFT",(F254/G254)^2*PI()/4*G254*X254,IF(W254="Volume",PI()*4/3*(H254/2)^2*H254/2*X254,IF(W254="DRT",INDEX('Unit Cost Source Data'!$K$2:$K$87,MATCH('Measurement and Pricing Data'!C254,'Unit Cost Source Data'!$A$2:$A$87,0)),IF(W254="CCT",(1.08)^E254*INDEX('Unit Cost Source Data'!$K$2:$K$87,MATCH('Measurement and Pricing Data'!C254,'Unit Cost Source Data'!$A$2:$A$87,0))*2.5,IF(W254="Height",X254*H254)))))</f>
        <v>11080.124999999998</v>
      </c>
      <c r="Z254" s="27">
        <f>IF(W254="CCT","n/a",INDEX('Unit Cost Source Data'!$K$2:$K$87,MATCH('Measurement and Pricing Data'!C254,'Unit Cost Source Data'!$A$2:$A$87,0))*1.5)</f>
        <v>295.46999999999997</v>
      </c>
      <c r="AA254" s="15">
        <f t="shared" si="10"/>
        <v>2216.0249999999987</v>
      </c>
      <c r="AB254" s="15">
        <f t="shared" si="11"/>
        <v>2200</v>
      </c>
    </row>
    <row r="255" spans="1:28" ht="28.8" x14ac:dyDescent="0.3">
      <c r="A255" s="1">
        <v>254</v>
      </c>
      <c r="B255" s="1">
        <v>1</v>
      </c>
      <c r="C255" s="6" t="s">
        <v>44</v>
      </c>
      <c r="D255" s="1" t="str">
        <f>INDEX('Name Conversion Table'!$B$2:$B$31,MATCH('Measurement and Pricing Data'!C255,'Name Conversion Table'!$A$2:$A$31,0))</f>
        <v>Coast Live Oak</v>
      </c>
      <c r="E255" s="1" t="s">
        <v>4</v>
      </c>
      <c r="F255" s="39">
        <v>9</v>
      </c>
      <c r="G255" s="10">
        <v>1</v>
      </c>
      <c r="H255" s="4">
        <v>30</v>
      </c>
      <c r="I255" s="4" t="s">
        <v>33</v>
      </c>
      <c r="J255" s="4" t="s">
        <v>93</v>
      </c>
      <c r="K255" s="4" t="s">
        <v>33</v>
      </c>
      <c r="L255" s="4" t="s">
        <v>32</v>
      </c>
      <c r="M255" s="4" t="s">
        <v>14</v>
      </c>
      <c r="N255" s="4" t="s">
        <v>66</v>
      </c>
      <c r="O255" s="1" t="s">
        <v>184</v>
      </c>
      <c r="P255" s="9">
        <v>0</v>
      </c>
      <c r="Q255" s="30" t="s">
        <v>55</v>
      </c>
      <c r="R255" s="9">
        <v>1</v>
      </c>
      <c r="S255" s="30" t="s">
        <v>4</v>
      </c>
      <c r="T255" s="1" t="s">
        <v>4</v>
      </c>
      <c r="U255" s="1" t="s">
        <v>33</v>
      </c>
      <c r="V255" s="1" t="str">
        <f t="shared" si="9"/>
        <v>N</v>
      </c>
      <c r="W255" s="1" t="s">
        <v>28</v>
      </c>
      <c r="X255" s="8">
        <f>IF(W255="TFT",INDEX('Unit Cost Source Data'!$L$2:$L$87,MATCH('Measurement and Pricing Data'!C255,'Unit Cost Source Data'!$A$2:$A$87,0)),IF(W255="Volume",INDEX('Unit Cost Source Data'!$M$2:$M$87,MATCH('Measurement and Pricing Data'!C255,'Unit Cost Source Data'!$A$2:$A$87,0)),IF(W255="Height",INDEX('Unit Cost Source Data'!$N$2:$N$87,MATCH('Measurement and Pricing Data'!C255,'Unit Cost Source Data'!$A$2:$A$87,0)),"n/a")))</f>
        <v>62.700681380483083</v>
      </c>
      <c r="Y255" s="27">
        <f>IF(W255="TFT",(F255/G255)^2*PI()/4*G255*X255,IF(W255="Volume",PI()*4/3*(H255/2)^2*H255/2*X255,IF(W255="DRT",INDEX('Unit Cost Source Data'!$K$2:$K$87,MATCH('Measurement and Pricing Data'!C255,'Unit Cost Source Data'!$A$2:$A$87,0)),IF(W255="CCT",(1.08)^E255*INDEX('Unit Cost Source Data'!$K$2:$K$87,MATCH('Measurement and Pricing Data'!C255,'Unit Cost Source Data'!$A$2:$A$87,0))*2.5,IF(W255="Height",X255*H255)))))</f>
        <v>3988.8449999999993</v>
      </c>
      <c r="Z255" s="27">
        <f>IF(W255="CCT","n/a",INDEX('Unit Cost Source Data'!$K$2:$K$87,MATCH('Measurement and Pricing Data'!C255,'Unit Cost Source Data'!$A$2:$A$87,0))*1.5)</f>
        <v>295.46999999999997</v>
      </c>
      <c r="AA255" s="15">
        <f t="shared" si="10"/>
        <v>4284.3149999999996</v>
      </c>
      <c r="AB255" s="15">
        <f t="shared" si="11"/>
        <v>4300</v>
      </c>
    </row>
    <row r="256" spans="1:28" ht="28.8" x14ac:dyDescent="0.3">
      <c r="A256" s="1">
        <v>255</v>
      </c>
      <c r="B256" s="1">
        <v>1</v>
      </c>
      <c r="C256" s="6" t="s">
        <v>44</v>
      </c>
      <c r="D256" s="1" t="str">
        <f>INDEX('Name Conversion Table'!$B$2:$B$31,MATCH('Measurement and Pricing Data'!C256,'Name Conversion Table'!$A$2:$A$31,0))</f>
        <v>Coast Live Oak</v>
      </c>
      <c r="E256" s="1" t="s">
        <v>4</v>
      </c>
      <c r="F256" s="39">
        <v>13</v>
      </c>
      <c r="G256" s="10">
        <v>1</v>
      </c>
      <c r="H256" s="4">
        <v>40</v>
      </c>
      <c r="I256" s="4" t="s">
        <v>33</v>
      </c>
      <c r="J256" s="4" t="s">
        <v>93</v>
      </c>
      <c r="K256" s="4" t="s">
        <v>33</v>
      </c>
      <c r="L256" s="4" t="s">
        <v>32</v>
      </c>
      <c r="M256" s="4" t="s">
        <v>95</v>
      </c>
      <c r="N256" s="4" t="s">
        <v>66</v>
      </c>
      <c r="O256" s="1" t="s">
        <v>184</v>
      </c>
      <c r="P256" s="9">
        <v>0.8</v>
      </c>
      <c r="Q256" s="30" t="s">
        <v>108</v>
      </c>
      <c r="R256" s="9">
        <v>1</v>
      </c>
      <c r="S256" s="30" t="s">
        <v>4</v>
      </c>
      <c r="T256" s="1" t="s">
        <v>4</v>
      </c>
      <c r="U256" s="1" t="s">
        <v>33</v>
      </c>
      <c r="V256" s="1" t="str">
        <f t="shared" si="9"/>
        <v>Y</v>
      </c>
      <c r="W256" s="1" t="s">
        <v>28</v>
      </c>
      <c r="X256" s="8">
        <f>IF(W256="TFT",INDEX('Unit Cost Source Data'!$L$2:$L$87,MATCH('Measurement and Pricing Data'!C256,'Unit Cost Source Data'!$A$2:$A$87,0)),IF(W256="Volume",INDEX('Unit Cost Source Data'!$M$2:$M$87,MATCH('Measurement and Pricing Data'!C256,'Unit Cost Source Data'!$A$2:$A$87,0)),IF(W256="Height",INDEX('Unit Cost Source Data'!$N$2:$N$87,MATCH('Measurement and Pricing Data'!C256,'Unit Cost Source Data'!$A$2:$A$87,0)),"n/a")))</f>
        <v>62.700681380483083</v>
      </c>
      <c r="Y256" s="27">
        <f>IF(W256="TFT",(F256/G256)^2*PI()/4*G256*X256,IF(W256="Volume",PI()*4/3*(H256/2)^2*H256/2*X256,IF(W256="DRT",INDEX('Unit Cost Source Data'!$K$2:$K$87,MATCH('Measurement and Pricing Data'!C256,'Unit Cost Source Data'!$A$2:$A$87,0)),IF(W256="CCT",(1.08)^E256*INDEX('Unit Cost Source Data'!$K$2:$K$87,MATCH('Measurement and Pricing Data'!C256,'Unit Cost Source Data'!$A$2:$A$87,0))*2.5,IF(W256="Height",X256*H256)))))</f>
        <v>8322.4049999999988</v>
      </c>
      <c r="Z256" s="27">
        <f>IF(W256="CCT","n/a",INDEX('Unit Cost Source Data'!$K$2:$K$87,MATCH('Measurement and Pricing Data'!C256,'Unit Cost Source Data'!$A$2:$A$87,0))*1.5)</f>
        <v>295.46999999999997</v>
      </c>
      <c r="AA256" s="15">
        <f t="shared" si="10"/>
        <v>1664.4809999999989</v>
      </c>
      <c r="AB256" s="15">
        <f t="shared" si="11"/>
        <v>1700</v>
      </c>
    </row>
    <row r="257" spans="1:28" ht="28.8" x14ac:dyDescent="0.3">
      <c r="A257" s="1">
        <v>256</v>
      </c>
      <c r="B257" s="1">
        <v>1</v>
      </c>
      <c r="C257" s="6" t="s">
        <v>44</v>
      </c>
      <c r="D257" s="1" t="str">
        <f>INDEX('Name Conversion Table'!$B$2:$B$31,MATCH('Measurement and Pricing Data'!C257,'Name Conversion Table'!$A$2:$A$31,0))</f>
        <v>Coast Live Oak</v>
      </c>
      <c r="E257" s="1" t="s">
        <v>4</v>
      </c>
      <c r="F257" s="39">
        <v>12</v>
      </c>
      <c r="G257" s="10">
        <v>1</v>
      </c>
      <c r="H257" s="4">
        <v>20</v>
      </c>
      <c r="I257" s="4" t="s">
        <v>33</v>
      </c>
      <c r="J257" s="4" t="s">
        <v>93</v>
      </c>
      <c r="K257" s="4" t="s">
        <v>33</v>
      </c>
      <c r="L257" s="4" t="s">
        <v>32</v>
      </c>
      <c r="M257" s="4" t="s">
        <v>95</v>
      </c>
      <c r="N257" s="4" t="s">
        <v>66</v>
      </c>
      <c r="O257" s="1" t="s">
        <v>184</v>
      </c>
      <c r="P257" s="9">
        <v>0.8</v>
      </c>
      <c r="Q257" s="30" t="s">
        <v>108</v>
      </c>
      <c r="R257" s="9">
        <v>0.85</v>
      </c>
      <c r="S257" s="30" t="s">
        <v>162</v>
      </c>
      <c r="T257" s="1" t="s">
        <v>4</v>
      </c>
      <c r="U257" s="1" t="s">
        <v>33</v>
      </c>
      <c r="V257" s="1" t="str">
        <f t="shared" si="9"/>
        <v>Y</v>
      </c>
      <c r="W257" s="1" t="s">
        <v>28</v>
      </c>
      <c r="X257" s="8">
        <f>IF(W257="TFT",INDEX('Unit Cost Source Data'!$L$2:$L$87,MATCH('Measurement and Pricing Data'!C257,'Unit Cost Source Data'!$A$2:$A$87,0)),IF(W257="Volume",INDEX('Unit Cost Source Data'!$M$2:$M$87,MATCH('Measurement and Pricing Data'!C257,'Unit Cost Source Data'!$A$2:$A$87,0)),IF(W257="Height",INDEX('Unit Cost Source Data'!$N$2:$N$87,MATCH('Measurement and Pricing Data'!C257,'Unit Cost Source Data'!$A$2:$A$87,0)),"n/a")))</f>
        <v>62.700681380483083</v>
      </c>
      <c r="Y257" s="27">
        <f>IF(W257="TFT",(F257/G257)^2*PI()/4*G257*X257,IF(W257="Volume",PI()*4/3*(H257/2)^2*H257/2*X257,IF(W257="DRT",INDEX('Unit Cost Source Data'!$K$2:$K$87,MATCH('Measurement and Pricing Data'!C257,'Unit Cost Source Data'!$A$2:$A$87,0)),IF(W257="CCT",(1.08)^E257*INDEX('Unit Cost Source Data'!$K$2:$K$87,MATCH('Measurement and Pricing Data'!C257,'Unit Cost Source Data'!$A$2:$A$87,0))*2.5,IF(W257="Height",X257*H257)))))</f>
        <v>7091.28</v>
      </c>
      <c r="Z257" s="27">
        <f>IF(W257="CCT","n/a",INDEX('Unit Cost Source Data'!$K$2:$K$87,MATCH('Measurement and Pricing Data'!C257,'Unit Cost Source Data'!$A$2:$A$87,0))*1.5)</f>
        <v>295.46999999999997</v>
      </c>
      <c r="AA257" s="15">
        <f t="shared" si="10"/>
        <v>354.5639999999994</v>
      </c>
      <c r="AB257" s="15">
        <f t="shared" si="11"/>
        <v>350</v>
      </c>
    </row>
    <row r="258" spans="1:28" ht="28.8" x14ac:dyDescent="0.3">
      <c r="A258" s="1">
        <v>257</v>
      </c>
      <c r="B258" s="1">
        <v>1</v>
      </c>
      <c r="C258" s="6" t="s">
        <v>44</v>
      </c>
      <c r="D258" s="1" t="str">
        <f>INDEX('Name Conversion Table'!$B$2:$B$31,MATCH('Measurement and Pricing Data'!C258,'Name Conversion Table'!$A$2:$A$31,0))</f>
        <v>Coast Live Oak</v>
      </c>
      <c r="E258" s="1" t="s">
        <v>4</v>
      </c>
      <c r="F258" s="39">
        <v>26</v>
      </c>
      <c r="G258" s="10">
        <v>1</v>
      </c>
      <c r="H258" s="4">
        <v>50</v>
      </c>
      <c r="I258" s="4" t="s">
        <v>33</v>
      </c>
      <c r="J258" s="4" t="s">
        <v>93</v>
      </c>
      <c r="K258" s="4" t="s">
        <v>33</v>
      </c>
      <c r="L258" s="4" t="s">
        <v>32</v>
      </c>
      <c r="M258" s="4" t="s">
        <v>63</v>
      </c>
      <c r="N258" s="4" t="s">
        <v>66</v>
      </c>
      <c r="O258" s="1" t="s">
        <v>184</v>
      </c>
      <c r="P258" s="9">
        <v>0.6</v>
      </c>
      <c r="Q258" s="30" t="s">
        <v>60</v>
      </c>
      <c r="R258" s="9">
        <v>1</v>
      </c>
      <c r="S258" s="30" t="s">
        <v>4</v>
      </c>
      <c r="T258" s="1" t="s">
        <v>4</v>
      </c>
      <c r="U258" s="1" t="s">
        <v>33</v>
      </c>
      <c r="V258" s="1" t="str">
        <f t="shared" ref="V258:V321" si="12">IF(P258&gt;0,"Y","N")</f>
        <v>Y</v>
      </c>
      <c r="W258" s="1" t="s">
        <v>28</v>
      </c>
      <c r="X258" s="8">
        <f>IF(W258="TFT",INDEX('Unit Cost Source Data'!$L$2:$L$87,MATCH('Measurement and Pricing Data'!C258,'Unit Cost Source Data'!$A$2:$A$87,0)),IF(W258="Volume",INDEX('Unit Cost Source Data'!$M$2:$M$87,MATCH('Measurement and Pricing Data'!C258,'Unit Cost Source Data'!$A$2:$A$87,0)),IF(W258="Height",INDEX('Unit Cost Source Data'!$N$2:$N$87,MATCH('Measurement and Pricing Data'!C258,'Unit Cost Source Data'!$A$2:$A$87,0)),"n/a")))</f>
        <v>62.700681380483083</v>
      </c>
      <c r="Y258" s="27">
        <f>IF(W258="TFT",(F258/G258)^2*PI()/4*G258*X258,IF(W258="Volume",PI()*4/3*(H258/2)^2*H258/2*X258,IF(W258="DRT",INDEX('Unit Cost Source Data'!$K$2:$K$87,MATCH('Measurement and Pricing Data'!C258,'Unit Cost Source Data'!$A$2:$A$87,0)),IF(W258="CCT",(1.08)^E258*INDEX('Unit Cost Source Data'!$K$2:$K$87,MATCH('Measurement and Pricing Data'!C258,'Unit Cost Source Data'!$A$2:$A$87,0))*2.5,IF(W258="Height",X258*H258)))))</f>
        <v>33289.619999999995</v>
      </c>
      <c r="Z258" s="27">
        <f>IF(W258="CCT","n/a",INDEX('Unit Cost Source Data'!$K$2:$K$87,MATCH('Measurement and Pricing Data'!C258,'Unit Cost Source Data'!$A$2:$A$87,0))*1.5)</f>
        <v>295.46999999999997</v>
      </c>
      <c r="AA258" s="15">
        <f t="shared" ref="AA258:AA321" si="13">B258*IF(W258="CCT",(Y258*R258)-(Y258*P258),IF(P258&gt;0,(Y258*R258+Z258)-(Y258*P258+Z258),Y258*R258+Z258))</f>
        <v>13315.847999999998</v>
      </c>
      <c r="AB258" s="15">
        <f t="shared" ref="AB258:AB321" si="14">ROUND(AA258,2-(1+INT(LOG10(ABS(AA258)))))</f>
        <v>13000</v>
      </c>
    </row>
    <row r="259" spans="1:28" ht="28.8" x14ac:dyDescent="0.3">
      <c r="A259" s="1">
        <v>258</v>
      </c>
      <c r="B259" s="1">
        <v>1</v>
      </c>
      <c r="C259" s="6" t="s">
        <v>44</v>
      </c>
      <c r="D259" s="1" t="str">
        <f>INDEX('Name Conversion Table'!$B$2:$B$31,MATCH('Measurement and Pricing Data'!C259,'Name Conversion Table'!$A$2:$A$31,0))</f>
        <v>Coast Live Oak</v>
      </c>
      <c r="E259" s="1" t="s">
        <v>4</v>
      </c>
      <c r="F259" s="39">
        <v>11</v>
      </c>
      <c r="G259" s="10">
        <v>1</v>
      </c>
      <c r="H259" s="4">
        <v>20</v>
      </c>
      <c r="I259" s="4" t="s">
        <v>33</v>
      </c>
      <c r="J259" s="4" t="s">
        <v>93</v>
      </c>
      <c r="K259" s="4" t="s">
        <v>33</v>
      </c>
      <c r="L259" s="4" t="s">
        <v>32</v>
      </c>
      <c r="M259" s="4" t="s">
        <v>63</v>
      </c>
      <c r="N259" s="4" t="s">
        <v>66</v>
      </c>
      <c r="O259" s="1" t="s">
        <v>184</v>
      </c>
      <c r="P259" s="9">
        <v>0.7</v>
      </c>
      <c r="Q259" s="30" t="s">
        <v>60</v>
      </c>
      <c r="R259" s="9">
        <v>1</v>
      </c>
      <c r="S259" s="30" t="s">
        <v>4</v>
      </c>
      <c r="T259" s="1" t="s">
        <v>4</v>
      </c>
      <c r="U259" s="1" t="s">
        <v>33</v>
      </c>
      <c r="V259" s="1" t="str">
        <f t="shared" si="12"/>
        <v>Y</v>
      </c>
      <c r="W259" s="1" t="s">
        <v>28</v>
      </c>
      <c r="X259" s="8">
        <f>IF(W259="TFT",INDEX('Unit Cost Source Data'!$L$2:$L$87,MATCH('Measurement and Pricing Data'!C259,'Unit Cost Source Data'!$A$2:$A$87,0)),IF(W259="Volume",INDEX('Unit Cost Source Data'!$M$2:$M$87,MATCH('Measurement and Pricing Data'!C259,'Unit Cost Source Data'!$A$2:$A$87,0)),IF(W259="Height",INDEX('Unit Cost Source Data'!$N$2:$N$87,MATCH('Measurement and Pricing Data'!C259,'Unit Cost Source Data'!$A$2:$A$87,0)),"n/a")))</f>
        <v>62.700681380483083</v>
      </c>
      <c r="Y259" s="27">
        <f>IF(W259="TFT",(F259/G259)^2*PI()/4*G259*X259,IF(W259="Volume",PI()*4/3*(H259/2)^2*H259/2*X259,IF(W259="DRT",INDEX('Unit Cost Source Data'!$K$2:$K$87,MATCH('Measurement and Pricing Data'!C259,'Unit Cost Source Data'!$A$2:$A$87,0)),IF(W259="CCT",(1.08)^E259*INDEX('Unit Cost Source Data'!$K$2:$K$87,MATCH('Measurement and Pricing Data'!C259,'Unit Cost Source Data'!$A$2:$A$87,0))*2.5,IF(W259="Height",X259*H259)))))</f>
        <v>5958.6449999999995</v>
      </c>
      <c r="Z259" s="27">
        <f>IF(W259="CCT","n/a",INDEX('Unit Cost Source Data'!$K$2:$K$87,MATCH('Measurement and Pricing Data'!C259,'Unit Cost Source Data'!$A$2:$A$87,0))*1.5)</f>
        <v>295.46999999999997</v>
      </c>
      <c r="AA259" s="15">
        <f t="shared" si="13"/>
        <v>1787.5934999999999</v>
      </c>
      <c r="AB259" s="15">
        <f t="shared" si="14"/>
        <v>1800</v>
      </c>
    </row>
    <row r="260" spans="1:28" ht="28.8" x14ac:dyDescent="0.3">
      <c r="A260" s="1">
        <v>259</v>
      </c>
      <c r="B260" s="1">
        <v>1</v>
      </c>
      <c r="C260" s="6" t="s">
        <v>44</v>
      </c>
      <c r="D260" s="1" t="str">
        <f>INDEX('Name Conversion Table'!$B$2:$B$31,MATCH('Measurement and Pricing Data'!C260,'Name Conversion Table'!$A$2:$A$31,0))</f>
        <v>Coast Live Oak</v>
      </c>
      <c r="E260" s="1" t="s">
        <v>4</v>
      </c>
      <c r="F260" s="39">
        <v>15</v>
      </c>
      <c r="G260" s="10">
        <v>1</v>
      </c>
      <c r="H260" s="4">
        <v>30</v>
      </c>
      <c r="I260" s="4" t="s">
        <v>33</v>
      </c>
      <c r="J260" s="4" t="s">
        <v>93</v>
      </c>
      <c r="K260" s="4" t="s">
        <v>33</v>
      </c>
      <c r="L260" s="4" t="s">
        <v>32</v>
      </c>
      <c r="M260" s="4" t="s">
        <v>72</v>
      </c>
      <c r="N260" s="4" t="s">
        <v>66</v>
      </c>
      <c r="O260" s="1" t="s">
        <v>184</v>
      </c>
      <c r="P260" s="9">
        <v>0.8</v>
      </c>
      <c r="Q260" s="30" t="s">
        <v>123</v>
      </c>
      <c r="R260" s="9">
        <v>1</v>
      </c>
      <c r="S260" s="30" t="s">
        <v>4</v>
      </c>
      <c r="T260" s="1" t="s">
        <v>4</v>
      </c>
      <c r="U260" s="1" t="s">
        <v>33</v>
      </c>
      <c r="V260" s="1" t="str">
        <f t="shared" si="12"/>
        <v>Y</v>
      </c>
      <c r="W260" s="1" t="s">
        <v>28</v>
      </c>
      <c r="X260" s="8">
        <f>IF(W260="TFT",INDEX('Unit Cost Source Data'!$L$2:$L$87,MATCH('Measurement and Pricing Data'!C260,'Unit Cost Source Data'!$A$2:$A$87,0)),IF(W260="Volume",INDEX('Unit Cost Source Data'!$M$2:$M$87,MATCH('Measurement and Pricing Data'!C260,'Unit Cost Source Data'!$A$2:$A$87,0)),IF(W260="Height",INDEX('Unit Cost Source Data'!$N$2:$N$87,MATCH('Measurement and Pricing Data'!C260,'Unit Cost Source Data'!$A$2:$A$87,0)),"n/a")))</f>
        <v>62.700681380483083</v>
      </c>
      <c r="Y260" s="27">
        <f>IF(W260="TFT",(F260/G260)^2*PI()/4*G260*X260,IF(W260="Volume",PI()*4/3*(H260/2)^2*H260/2*X260,IF(W260="DRT",INDEX('Unit Cost Source Data'!$K$2:$K$87,MATCH('Measurement and Pricing Data'!C260,'Unit Cost Source Data'!$A$2:$A$87,0)),IF(W260="CCT",(1.08)^E260*INDEX('Unit Cost Source Data'!$K$2:$K$87,MATCH('Measurement and Pricing Data'!C260,'Unit Cost Source Data'!$A$2:$A$87,0))*2.5,IF(W260="Height",X260*H260)))))</f>
        <v>11080.124999999998</v>
      </c>
      <c r="Z260" s="27">
        <f>IF(W260="CCT","n/a",INDEX('Unit Cost Source Data'!$K$2:$K$87,MATCH('Measurement and Pricing Data'!C260,'Unit Cost Source Data'!$A$2:$A$87,0))*1.5)</f>
        <v>295.46999999999997</v>
      </c>
      <c r="AA260" s="15">
        <f t="shared" si="13"/>
        <v>2216.0249999999996</v>
      </c>
      <c r="AB260" s="15">
        <f t="shared" si="14"/>
        <v>2200</v>
      </c>
    </row>
    <row r="261" spans="1:28" ht="28.8" x14ac:dyDescent="0.3">
      <c r="A261" s="1">
        <v>260</v>
      </c>
      <c r="B261" s="1">
        <v>1</v>
      </c>
      <c r="C261" s="6" t="s">
        <v>44</v>
      </c>
      <c r="D261" s="1" t="str">
        <f>INDEX('Name Conversion Table'!$B$2:$B$31,MATCH('Measurement and Pricing Data'!C261,'Name Conversion Table'!$A$2:$A$31,0))</f>
        <v>Coast Live Oak</v>
      </c>
      <c r="E261" s="1" t="s">
        <v>4</v>
      </c>
      <c r="F261" s="39">
        <v>29</v>
      </c>
      <c r="G261" s="10">
        <v>3</v>
      </c>
      <c r="H261" s="4">
        <v>25</v>
      </c>
      <c r="I261" s="4" t="s">
        <v>33</v>
      </c>
      <c r="J261" s="4" t="s">
        <v>93</v>
      </c>
      <c r="K261" s="4" t="s">
        <v>33</v>
      </c>
      <c r="L261" s="4" t="s">
        <v>32</v>
      </c>
      <c r="M261" s="4" t="s">
        <v>68</v>
      </c>
      <c r="N261" s="4" t="s">
        <v>66</v>
      </c>
      <c r="O261" s="1" t="s">
        <v>184</v>
      </c>
      <c r="P261" s="9">
        <v>0.65</v>
      </c>
      <c r="Q261" s="30" t="s">
        <v>124</v>
      </c>
      <c r="R261" s="9">
        <v>1</v>
      </c>
      <c r="S261" s="30" t="s">
        <v>4</v>
      </c>
      <c r="T261" s="1" t="s">
        <v>4</v>
      </c>
      <c r="U261" s="1" t="s">
        <v>33</v>
      </c>
      <c r="V261" s="1" t="str">
        <f t="shared" si="12"/>
        <v>Y</v>
      </c>
      <c r="W261" s="1" t="s">
        <v>28</v>
      </c>
      <c r="X261" s="8">
        <f>IF(W261="TFT",INDEX('Unit Cost Source Data'!$L$2:$L$87,MATCH('Measurement and Pricing Data'!C261,'Unit Cost Source Data'!$A$2:$A$87,0)),IF(W261="Volume",INDEX('Unit Cost Source Data'!$M$2:$M$87,MATCH('Measurement and Pricing Data'!C261,'Unit Cost Source Data'!$A$2:$A$87,0)),IF(W261="Height",INDEX('Unit Cost Source Data'!$N$2:$N$87,MATCH('Measurement and Pricing Data'!C261,'Unit Cost Source Data'!$A$2:$A$87,0)),"n/a")))</f>
        <v>62.700681380483083</v>
      </c>
      <c r="Y261" s="27">
        <f>IF(W261="TFT",(F261/G261)^2*PI()/4*G261*X261,IF(W261="Volume",PI()*4/3*(H261/2)^2*H261/2*X261,IF(W261="DRT",INDEX('Unit Cost Source Data'!$K$2:$K$87,MATCH('Measurement and Pricing Data'!C261,'Unit Cost Source Data'!$A$2:$A$87,0)),IF(W261="CCT",(1.08)^E261*INDEX('Unit Cost Source Data'!$K$2:$K$87,MATCH('Measurement and Pricing Data'!C261,'Unit Cost Source Data'!$A$2:$A$87,0))*2.5,IF(W261="Height",X261*H261)))))</f>
        <v>13805.014999999996</v>
      </c>
      <c r="Z261" s="27">
        <f>IF(W261="CCT","n/a",INDEX('Unit Cost Source Data'!$K$2:$K$87,MATCH('Measurement and Pricing Data'!C261,'Unit Cost Source Data'!$A$2:$A$87,0))*1.5)</f>
        <v>295.46999999999997</v>
      </c>
      <c r="AA261" s="15">
        <f t="shared" si="13"/>
        <v>4831.7552499999983</v>
      </c>
      <c r="AB261" s="15">
        <f t="shared" si="14"/>
        <v>4800</v>
      </c>
    </row>
    <row r="262" spans="1:28" ht="28.8" x14ac:dyDescent="0.3">
      <c r="A262" s="1">
        <v>261</v>
      </c>
      <c r="B262" s="1">
        <v>1</v>
      </c>
      <c r="C262" s="6" t="s">
        <v>44</v>
      </c>
      <c r="D262" s="1" t="str">
        <f>INDEX('Name Conversion Table'!$B$2:$B$31,MATCH('Measurement and Pricing Data'!C262,'Name Conversion Table'!$A$2:$A$31,0))</f>
        <v>Coast Live Oak</v>
      </c>
      <c r="E262" s="1" t="s">
        <v>4</v>
      </c>
      <c r="F262" s="39">
        <v>36</v>
      </c>
      <c r="G262" s="10">
        <v>3</v>
      </c>
      <c r="H262" s="4">
        <v>40</v>
      </c>
      <c r="I262" s="4" t="s">
        <v>33</v>
      </c>
      <c r="J262" s="4" t="s">
        <v>93</v>
      </c>
      <c r="K262" s="4" t="s">
        <v>33</v>
      </c>
      <c r="L262" s="4" t="s">
        <v>32</v>
      </c>
      <c r="M262" s="4" t="s">
        <v>64</v>
      </c>
      <c r="N262" s="4" t="s">
        <v>66</v>
      </c>
      <c r="O262" s="1" t="s">
        <v>184</v>
      </c>
      <c r="P262" s="9">
        <v>0.5</v>
      </c>
      <c r="Q262" s="30" t="s">
        <v>125</v>
      </c>
      <c r="R262" s="9">
        <v>0.7</v>
      </c>
      <c r="S262" s="30" t="s">
        <v>73</v>
      </c>
      <c r="T262" s="1" t="s">
        <v>4</v>
      </c>
      <c r="U262" s="1" t="s">
        <v>33</v>
      </c>
      <c r="V262" s="1" t="str">
        <f t="shared" si="12"/>
        <v>Y</v>
      </c>
      <c r="W262" s="1" t="s">
        <v>28</v>
      </c>
      <c r="X262" s="8">
        <f>IF(W262="TFT",INDEX('Unit Cost Source Data'!$L$2:$L$87,MATCH('Measurement and Pricing Data'!C262,'Unit Cost Source Data'!$A$2:$A$87,0)),IF(W262="Volume",INDEX('Unit Cost Source Data'!$M$2:$M$87,MATCH('Measurement and Pricing Data'!C262,'Unit Cost Source Data'!$A$2:$A$87,0)),IF(W262="Height",INDEX('Unit Cost Source Data'!$N$2:$N$87,MATCH('Measurement and Pricing Data'!C262,'Unit Cost Source Data'!$A$2:$A$87,0)),"n/a")))</f>
        <v>62.700681380483083</v>
      </c>
      <c r="Y262" s="27">
        <f>IF(W262="TFT",(F262/G262)^2*PI()/4*G262*X262,IF(W262="Volume",PI()*4/3*(H262/2)^2*H262/2*X262,IF(W262="DRT",INDEX('Unit Cost Source Data'!$K$2:$K$87,MATCH('Measurement and Pricing Data'!C262,'Unit Cost Source Data'!$A$2:$A$87,0)),IF(W262="CCT",(1.08)^E262*INDEX('Unit Cost Source Data'!$K$2:$K$87,MATCH('Measurement and Pricing Data'!C262,'Unit Cost Source Data'!$A$2:$A$87,0))*2.5,IF(W262="Height",X262*H262)))))</f>
        <v>21273.839999999997</v>
      </c>
      <c r="Z262" s="27">
        <f>IF(W262="CCT","n/a",INDEX('Unit Cost Source Data'!$K$2:$K$87,MATCH('Measurement and Pricing Data'!C262,'Unit Cost Source Data'!$A$2:$A$87,0))*1.5)</f>
        <v>295.46999999999997</v>
      </c>
      <c r="AA262" s="15">
        <f t="shared" si="13"/>
        <v>4254.7679999999982</v>
      </c>
      <c r="AB262" s="15">
        <f t="shared" si="14"/>
        <v>4300</v>
      </c>
    </row>
    <row r="263" spans="1:28" ht="28.8" x14ac:dyDescent="0.3">
      <c r="A263" s="1">
        <v>262</v>
      </c>
      <c r="B263" s="1">
        <v>1</v>
      </c>
      <c r="C263" s="6" t="s">
        <v>44</v>
      </c>
      <c r="D263" s="1" t="str">
        <f>INDEX('Name Conversion Table'!$B$2:$B$31,MATCH('Measurement and Pricing Data'!C263,'Name Conversion Table'!$A$2:$A$31,0))</f>
        <v>Coast Live Oak</v>
      </c>
      <c r="E263" s="1" t="s">
        <v>4</v>
      </c>
      <c r="F263" s="39">
        <v>31</v>
      </c>
      <c r="G263" s="10">
        <v>1</v>
      </c>
      <c r="H263" s="4">
        <v>45</v>
      </c>
      <c r="I263" s="4" t="s">
        <v>33</v>
      </c>
      <c r="J263" s="4" t="s">
        <v>93</v>
      </c>
      <c r="K263" s="4" t="s">
        <v>33</v>
      </c>
      <c r="L263" s="4" t="s">
        <v>32</v>
      </c>
      <c r="M263" s="4" t="s">
        <v>63</v>
      </c>
      <c r="N263" s="4" t="s">
        <v>66</v>
      </c>
      <c r="O263" s="1" t="s">
        <v>184</v>
      </c>
      <c r="P263" s="9">
        <v>0.6</v>
      </c>
      <c r="Q263" s="30" t="s">
        <v>60</v>
      </c>
      <c r="R263" s="9">
        <v>1</v>
      </c>
      <c r="S263" s="30" t="s">
        <v>4</v>
      </c>
      <c r="T263" s="1" t="s">
        <v>4</v>
      </c>
      <c r="U263" s="1" t="s">
        <v>33</v>
      </c>
      <c r="V263" s="1" t="str">
        <f t="shared" si="12"/>
        <v>Y</v>
      </c>
      <c r="W263" s="1" t="s">
        <v>28</v>
      </c>
      <c r="X263" s="8">
        <f>IF(W263="TFT",INDEX('Unit Cost Source Data'!$L$2:$L$87,MATCH('Measurement and Pricing Data'!C263,'Unit Cost Source Data'!$A$2:$A$87,0)),IF(W263="Volume",INDEX('Unit Cost Source Data'!$M$2:$M$87,MATCH('Measurement and Pricing Data'!C263,'Unit Cost Source Data'!$A$2:$A$87,0)),IF(W263="Height",INDEX('Unit Cost Source Data'!$N$2:$N$87,MATCH('Measurement and Pricing Data'!C263,'Unit Cost Source Data'!$A$2:$A$87,0)),"n/a")))</f>
        <v>62.700681380483083</v>
      </c>
      <c r="Y263" s="27">
        <f>IF(W263="TFT",(F263/G263)^2*PI()/4*G263*X263,IF(W263="Volume",PI()*4/3*(H263/2)^2*H263/2*X263,IF(W263="DRT",INDEX('Unit Cost Source Data'!$K$2:$K$87,MATCH('Measurement and Pricing Data'!C263,'Unit Cost Source Data'!$A$2:$A$87,0)),IF(W263="CCT",(1.08)^E263*INDEX('Unit Cost Source Data'!$K$2:$K$87,MATCH('Measurement and Pricing Data'!C263,'Unit Cost Source Data'!$A$2:$A$87,0))*2.5,IF(W263="Height",X263*H263)))))</f>
        <v>47324.445</v>
      </c>
      <c r="Z263" s="27">
        <f>IF(W263="CCT","n/a",INDEX('Unit Cost Source Data'!$K$2:$K$87,MATCH('Measurement and Pricing Data'!C263,'Unit Cost Source Data'!$A$2:$A$87,0))*1.5)</f>
        <v>295.46999999999997</v>
      </c>
      <c r="AA263" s="15">
        <f t="shared" si="13"/>
        <v>18929.778000000002</v>
      </c>
      <c r="AB263" s="15">
        <f t="shared" si="14"/>
        <v>19000</v>
      </c>
    </row>
    <row r="264" spans="1:28" ht="28.8" x14ac:dyDescent="0.3">
      <c r="A264" s="1">
        <v>263</v>
      </c>
      <c r="B264" s="1">
        <v>1</v>
      </c>
      <c r="C264" s="6" t="s">
        <v>59</v>
      </c>
      <c r="D264" s="1" t="str">
        <f>INDEX('Name Conversion Table'!$B$2:$B$31,MATCH('Measurement and Pricing Data'!C264,'Name Conversion Table'!$A$2:$A$31,0))</f>
        <v>Toyon</v>
      </c>
      <c r="E264" s="1" t="s">
        <v>4</v>
      </c>
      <c r="F264" s="39">
        <v>7</v>
      </c>
      <c r="G264" s="10">
        <v>1</v>
      </c>
      <c r="H264" s="4">
        <v>15</v>
      </c>
      <c r="I264" s="4" t="s">
        <v>33</v>
      </c>
      <c r="J264" s="4" t="s">
        <v>93</v>
      </c>
      <c r="K264" s="4" t="s">
        <v>33</v>
      </c>
      <c r="L264" s="4" t="s">
        <v>32</v>
      </c>
      <c r="M264" s="4" t="s">
        <v>14</v>
      </c>
      <c r="N264" s="4" t="s">
        <v>66</v>
      </c>
      <c r="O264" s="1" t="s">
        <v>184</v>
      </c>
      <c r="P264" s="9">
        <v>0</v>
      </c>
      <c r="Q264" s="30" t="s">
        <v>55</v>
      </c>
      <c r="R264" s="9">
        <v>1</v>
      </c>
      <c r="S264" s="30" t="s">
        <v>4</v>
      </c>
      <c r="T264" s="1" t="s">
        <v>4</v>
      </c>
      <c r="U264" s="1" t="s">
        <v>33</v>
      </c>
      <c r="V264" s="1" t="str">
        <f t="shared" si="12"/>
        <v>N</v>
      </c>
      <c r="W264" s="1" t="s">
        <v>28</v>
      </c>
      <c r="X264" s="8">
        <f>IF(W264="TFT",INDEX('Unit Cost Source Data'!$L$2:$L$87,MATCH('Measurement and Pricing Data'!C264,'Unit Cost Source Data'!$A$2:$A$87,0)),IF(W264="Volume",INDEX('Unit Cost Source Data'!$M$2:$M$87,MATCH('Measurement and Pricing Data'!C264,'Unit Cost Source Data'!$A$2:$A$87,0)),IF(W264="Height",INDEX('Unit Cost Source Data'!$N$2:$N$87,MATCH('Measurement and Pricing Data'!C264,'Unit Cost Source Data'!$A$2:$A$87,0)),"n/a")))</f>
        <v>69.232400244974471</v>
      </c>
      <c r="Y264" s="27">
        <f>IF(W264="TFT",(F264/G264)^2*PI()/4*G264*X264,IF(W264="Volume",PI()*4/3*(H264/2)^2*H264/2*X264,IF(W264="DRT",INDEX('Unit Cost Source Data'!$K$2:$K$87,MATCH('Measurement and Pricing Data'!C264,'Unit Cost Source Data'!$A$2:$A$87,0)),IF(W264="CCT",(1.08)^E264*INDEX('Unit Cost Source Data'!$K$2:$K$87,MATCH('Measurement and Pricing Data'!C264,'Unit Cost Source Data'!$A$2:$A$87,0))*2.5,IF(W264="Height",X264*H264)))))</f>
        <v>2664.3749999999995</v>
      </c>
      <c r="Z264" s="27">
        <f>IF(W264="CCT","n/a",INDEX('Unit Cost Source Data'!$K$2:$K$87,MATCH('Measurement and Pricing Data'!C264,'Unit Cost Source Data'!$A$2:$A$87,0))*1.5)</f>
        <v>326.25</v>
      </c>
      <c r="AA264" s="15">
        <f t="shared" si="13"/>
        <v>2990.6249999999995</v>
      </c>
      <c r="AB264" s="15">
        <f t="shared" si="14"/>
        <v>3000</v>
      </c>
    </row>
    <row r="265" spans="1:28" ht="28.8" x14ac:dyDescent="0.3">
      <c r="A265" s="1">
        <v>264</v>
      </c>
      <c r="B265" s="1">
        <v>1</v>
      </c>
      <c r="C265" s="6" t="s">
        <v>44</v>
      </c>
      <c r="D265" s="1" t="str">
        <f>INDEX('Name Conversion Table'!$B$2:$B$31,MATCH('Measurement and Pricing Data'!C265,'Name Conversion Table'!$A$2:$A$31,0))</f>
        <v>Coast Live Oak</v>
      </c>
      <c r="E265" s="1" t="s">
        <v>4</v>
      </c>
      <c r="F265" s="39">
        <v>17</v>
      </c>
      <c r="G265" s="10">
        <v>1</v>
      </c>
      <c r="H265" s="4">
        <v>35</v>
      </c>
      <c r="I265" s="4" t="s">
        <v>33</v>
      </c>
      <c r="J265" s="4" t="s">
        <v>93</v>
      </c>
      <c r="K265" s="4" t="s">
        <v>33</v>
      </c>
      <c r="L265" s="4" t="s">
        <v>32</v>
      </c>
      <c r="M265" s="4" t="s">
        <v>63</v>
      </c>
      <c r="N265" s="4" t="s">
        <v>66</v>
      </c>
      <c r="O265" s="1" t="s">
        <v>184</v>
      </c>
      <c r="P265" s="9">
        <v>0.7</v>
      </c>
      <c r="Q265" s="30" t="s">
        <v>60</v>
      </c>
      <c r="R265" s="9">
        <v>0.8</v>
      </c>
      <c r="S265" s="30" t="s">
        <v>65</v>
      </c>
      <c r="T265" s="1" t="s">
        <v>4</v>
      </c>
      <c r="U265" s="1" t="s">
        <v>33</v>
      </c>
      <c r="V265" s="1" t="str">
        <f t="shared" si="12"/>
        <v>Y</v>
      </c>
      <c r="W265" s="1" t="s">
        <v>28</v>
      </c>
      <c r="X265" s="8">
        <f>IF(W265="TFT",INDEX('Unit Cost Source Data'!$L$2:$L$87,MATCH('Measurement and Pricing Data'!C265,'Unit Cost Source Data'!$A$2:$A$87,0)),IF(W265="Volume",INDEX('Unit Cost Source Data'!$M$2:$M$87,MATCH('Measurement and Pricing Data'!C265,'Unit Cost Source Data'!$A$2:$A$87,0)),IF(W265="Height",INDEX('Unit Cost Source Data'!$N$2:$N$87,MATCH('Measurement and Pricing Data'!C265,'Unit Cost Source Data'!$A$2:$A$87,0)),"n/a")))</f>
        <v>62.700681380483083</v>
      </c>
      <c r="Y265" s="27">
        <f>IF(W265="TFT",(F265/G265)^2*PI()/4*G265*X265,IF(W265="Volume",PI()*4/3*(H265/2)^2*H265/2*X265,IF(W265="DRT",INDEX('Unit Cost Source Data'!$K$2:$K$87,MATCH('Measurement and Pricing Data'!C265,'Unit Cost Source Data'!$A$2:$A$87,0)),IF(W265="CCT",(1.08)^E265*INDEX('Unit Cost Source Data'!$K$2:$K$87,MATCH('Measurement and Pricing Data'!C265,'Unit Cost Source Data'!$A$2:$A$87,0))*2.5,IF(W265="Height",X265*H265)))))</f>
        <v>14231.804999999998</v>
      </c>
      <c r="Z265" s="27">
        <f>IF(W265="CCT","n/a",INDEX('Unit Cost Source Data'!$K$2:$K$87,MATCH('Measurement and Pricing Data'!C265,'Unit Cost Source Data'!$A$2:$A$87,0))*1.5)</f>
        <v>295.46999999999997</v>
      </c>
      <c r="AA265" s="15">
        <f t="shared" si="13"/>
        <v>1423.1805000000004</v>
      </c>
      <c r="AB265" s="15">
        <f t="shared" si="14"/>
        <v>1400</v>
      </c>
    </row>
    <row r="266" spans="1:28" ht="28.8" x14ac:dyDescent="0.3">
      <c r="A266" s="1">
        <v>265</v>
      </c>
      <c r="B266" s="1">
        <v>1</v>
      </c>
      <c r="C266" s="6" t="s">
        <v>44</v>
      </c>
      <c r="D266" s="1" t="str">
        <f>INDEX('Name Conversion Table'!$B$2:$B$31,MATCH('Measurement and Pricing Data'!C266,'Name Conversion Table'!$A$2:$A$31,0))</f>
        <v>Coast Live Oak</v>
      </c>
      <c r="E266" s="1" t="s">
        <v>4</v>
      </c>
      <c r="F266" s="39">
        <v>12</v>
      </c>
      <c r="G266" s="10">
        <v>1</v>
      </c>
      <c r="H266" s="4">
        <v>30</v>
      </c>
      <c r="I266" s="4" t="s">
        <v>33</v>
      </c>
      <c r="J266" s="4" t="s">
        <v>93</v>
      </c>
      <c r="K266" s="4" t="s">
        <v>33</v>
      </c>
      <c r="L266" s="4" t="s">
        <v>32</v>
      </c>
      <c r="M266" s="4" t="s">
        <v>63</v>
      </c>
      <c r="N266" s="4" t="s">
        <v>66</v>
      </c>
      <c r="O266" s="1" t="s">
        <v>184</v>
      </c>
      <c r="P266" s="9">
        <v>0.3</v>
      </c>
      <c r="Q266" s="30" t="s">
        <v>60</v>
      </c>
      <c r="R266" s="9">
        <v>0.8</v>
      </c>
      <c r="S266" s="30" t="s">
        <v>65</v>
      </c>
      <c r="T266" s="1" t="s">
        <v>4</v>
      </c>
      <c r="U266" s="1" t="s">
        <v>33</v>
      </c>
      <c r="V266" s="1" t="str">
        <f t="shared" si="12"/>
        <v>Y</v>
      </c>
      <c r="W266" s="1" t="s">
        <v>28</v>
      </c>
      <c r="X266" s="8">
        <f>IF(W266="TFT",INDEX('Unit Cost Source Data'!$L$2:$L$87,MATCH('Measurement and Pricing Data'!C266,'Unit Cost Source Data'!$A$2:$A$87,0)),IF(W266="Volume",INDEX('Unit Cost Source Data'!$M$2:$M$87,MATCH('Measurement and Pricing Data'!C266,'Unit Cost Source Data'!$A$2:$A$87,0)),IF(W266="Height",INDEX('Unit Cost Source Data'!$N$2:$N$87,MATCH('Measurement and Pricing Data'!C266,'Unit Cost Source Data'!$A$2:$A$87,0)),"n/a")))</f>
        <v>62.700681380483083</v>
      </c>
      <c r="Y266" s="27">
        <f>IF(W266="TFT",(F266/G266)^2*PI()/4*G266*X266,IF(W266="Volume",PI()*4/3*(H266/2)^2*H266/2*X266,IF(W266="DRT",INDEX('Unit Cost Source Data'!$K$2:$K$87,MATCH('Measurement and Pricing Data'!C266,'Unit Cost Source Data'!$A$2:$A$87,0)),IF(W266="CCT",(1.08)^E266*INDEX('Unit Cost Source Data'!$K$2:$K$87,MATCH('Measurement and Pricing Data'!C266,'Unit Cost Source Data'!$A$2:$A$87,0))*2.5,IF(W266="Height",X266*H266)))))</f>
        <v>7091.28</v>
      </c>
      <c r="Z266" s="27">
        <f>IF(W266="CCT","n/a",INDEX('Unit Cost Source Data'!$K$2:$K$87,MATCH('Measurement and Pricing Data'!C266,'Unit Cost Source Data'!$A$2:$A$87,0))*1.5)</f>
        <v>295.46999999999997</v>
      </c>
      <c r="AA266" s="15">
        <f t="shared" si="13"/>
        <v>3545.6400000000008</v>
      </c>
      <c r="AB266" s="15">
        <f t="shared" si="14"/>
        <v>3500</v>
      </c>
    </row>
    <row r="267" spans="1:28" ht="28.8" x14ac:dyDescent="0.3">
      <c r="A267" s="1">
        <v>266</v>
      </c>
      <c r="B267" s="1">
        <v>1</v>
      </c>
      <c r="C267" s="6" t="s">
        <v>44</v>
      </c>
      <c r="D267" s="1" t="str">
        <f>INDEX('Name Conversion Table'!$B$2:$B$31,MATCH('Measurement and Pricing Data'!C267,'Name Conversion Table'!$A$2:$A$31,0))</f>
        <v>Coast Live Oak</v>
      </c>
      <c r="E267" s="1" t="s">
        <v>4</v>
      </c>
      <c r="F267" s="39">
        <v>23</v>
      </c>
      <c r="G267" s="10">
        <v>1</v>
      </c>
      <c r="H267" s="4">
        <v>40</v>
      </c>
      <c r="I267" s="4" t="s">
        <v>33</v>
      </c>
      <c r="J267" s="4" t="s">
        <v>93</v>
      </c>
      <c r="K267" s="4" t="s">
        <v>33</v>
      </c>
      <c r="L267" s="4" t="s">
        <v>32</v>
      </c>
      <c r="M267" s="4" t="s">
        <v>63</v>
      </c>
      <c r="N267" s="4" t="s">
        <v>66</v>
      </c>
      <c r="O267" s="1" t="s">
        <v>184</v>
      </c>
      <c r="P267" s="9">
        <v>0.4</v>
      </c>
      <c r="Q267" s="30" t="s">
        <v>60</v>
      </c>
      <c r="R267" s="9">
        <v>1</v>
      </c>
      <c r="S267" s="30" t="s">
        <v>4</v>
      </c>
      <c r="T267" s="1" t="s">
        <v>4</v>
      </c>
      <c r="U267" s="1" t="s">
        <v>33</v>
      </c>
      <c r="V267" s="1" t="str">
        <f t="shared" si="12"/>
        <v>Y</v>
      </c>
      <c r="W267" s="1" t="s">
        <v>28</v>
      </c>
      <c r="X267" s="8">
        <f>IF(W267="TFT",INDEX('Unit Cost Source Data'!$L$2:$L$87,MATCH('Measurement and Pricing Data'!C267,'Unit Cost Source Data'!$A$2:$A$87,0)),IF(W267="Volume",INDEX('Unit Cost Source Data'!$M$2:$M$87,MATCH('Measurement and Pricing Data'!C267,'Unit Cost Source Data'!$A$2:$A$87,0)),IF(W267="Height",INDEX('Unit Cost Source Data'!$N$2:$N$87,MATCH('Measurement and Pricing Data'!C267,'Unit Cost Source Data'!$A$2:$A$87,0)),"n/a")))</f>
        <v>62.700681380483083</v>
      </c>
      <c r="Y267" s="27">
        <f>IF(W267="TFT",(F267/G267)^2*PI()/4*G267*X267,IF(W267="Volume",PI()*4/3*(H267/2)^2*H267/2*X267,IF(W267="DRT",INDEX('Unit Cost Source Data'!$K$2:$K$87,MATCH('Measurement and Pricing Data'!C267,'Unit Cost Source Data'!$A$2:$A$87,0)),IF(W267="CCT",(1.08)^E267*INDEX('Unit Cost Source Data'!$K$2:$K$87,MATCH('Measurement and Pricing Data'!C267,'Unit Cost Source Data'!$A$2:$A$87,0))*2.5,IF(W267="Height",X267*H267)))))</f>
        <v>26050.604999999996</v>
      </c>
      <c r="Z267" s="27">
        <f>IF(W267="CCT","n/a",INDEX('Unit Cost Source Data'!$K$2:$K$87,MATCH('Measurement and Pricing Data'!C267,'Unit Cost Source Data'!$A$2:$A$87,0))*1.5)</f>
        <v>295.46999999999997</v>
      </c>
      <c r="AA267" s="15">
        <f t="shared" si="13"/>
        <v>15630.362999999999</v>
      </c>
      <c r="AB267" s="15">
        <f t="shared" si="14"/>
        <v>16000</v>
      </c>
    </row>
    <row r="268" spans="1:28" ht="28.8" x14ac:dyDescent="0.3">
      <c r="A268" s="1">
        <v>267</v>
      </c>
      <c r="B268" s="1">
        <v>1</v>
      </c>
      <c r="C268" s="6" t="s">
        <v>44</v>
      </c>
      <c r="D268" s="1" t="str">
        <f>INDEX('Name Conversion Table'!$B$2:$B$31,MATCH('Measurement and Pricing Data'!C268,'Name Conversion Table'!$A$2:$A$31,0))</f>
        <v>Coast Live Oak</v>
      </c>
      <c r="E268" s="1" t="s">
        <v>4</v>
      </c>
      <c r="F268" s="39">
        <v>15</v>
      </c>
      <c r="G268" s="10">
        <v>1</v>
      </c>
      <c r="H268" s="4">
        <v>35</v>
      </c>
      <c r="I268" s="4" t="s">
        <v>33</v>
      </c>
      <c r="J268" s="4" t="s">
        <v>93</v>
      </c>
      <c r="K268" s="4" t="s">
        <v>33</v>
      </c>
      <c r="L268" s="4" t="s">
        <v>32</v>
      </c>
      <c r="M268" s="4" t="s">
        <v>101</v>
      </c>
      <c r="N268" s="4" t="s">
        <v>66</v>
      </c>
      <c r="O268" s="1" t="s">
        <v>184</v>
      </c>
      <c r="P268" s="9">
        <v>0.9</v>
      </c>
      <c r="Q268" s="30" t="s">
        <v>101</v>
      </c>
      <c r="R268" s="9">
        <v>1</v>
      </c>
      <c r="S268" s="30" t="s">
        <v>4</v>
      </c>
      <c r="T268" s="1" t="s">
        <v>4</v>
      </c>
      <c r="U268" s="1" t="s">
        <v>33</v>
      </c>
      <c r="V268" s="1" t="str">
        <f t="shared" si="12"/>
        <v>Y</v>
      </c>
      <c r="W268" s="1" t="s">
        <v>28</v>
      </c>
      <c r="X268" s="8">
        <f>IF(W268="TFT",INDEX('Unit Cost Source Data'!$L$2:$L$87,MATCH('Measurement and Pricing Data'!C268,'Unit Cost Source Data'!$A$2:$A$87,0)),IF(W268="Volume",INDEX('Unit Cost Source Data'!$M$2:$M$87,MATCH('Measurement and Pricing Data'!C268,'Unit Cost Source Data'!$A$2:$A$87,0)),IF(W268="Height",INDEX('Unit Cost Source Data'!$N$2:$N$87,MATCH('Measurement and Pricing Data'!C268,'Unit Cost Source Data'!$A$2:$A$87,0)),"n/a")))</f>
        <v>62.700681380483083</v>
      </c>
      <c r="Y268" s="27">
        <f>IF(W268="TFT",(F268/G268)^2*PI()/4*G268*X268,IF(W268="Volume",PI()*4/3*(H268/2)^2*H268/2*X268,IF(W268="DRT",INDEX('Unit Cost Source Data'!$K$2:$K$87,MATCH('Measurement and Pricing Data'!C268,'Unit Cost Source Data'!$A$2:$A$87,0)),IF(W268="CCT",(1.08)^E268*INDEX('Unit Cost Source Data'!$K$2:$K$87,MATCH('Measurement and Pricing Data'!C268,'Unit Cost Source Data'!$A$2:$A$87,0))*2.5,IF(W268="Height",X268*H268)))))</f>
        <v>11080.124999999998</v>
      </c>
      <c r="Z268" s="27">
        <f>IF(W268="CCT","n/a",INDEX('Unit Cost Source Data'!$K$2:$K$87,MATCH('Measurement and Pricing Data'!C268,'Unit Cost Source Data'!$A$2:$A$87,0))*1.5)</f>
        <v>295.46999999999997</v>
      </c>
      <c r="AA268" s="15">
        <f t="shared" si="13"/>
        <v>1108.0124999999989</v>
      </c>
      <c r="AB268" s="15">
        <f t="shared" si="14"/>
        <v>1100</v>
      </c>
    </row>
    <row r="269" spans="1:28" ht="28.8" x14ac:dyDescent="0.3">
      <c r="A269" s="1">
        <v>268</v>
      </c>
      <c r="B269" s="1">
        <v>1</v>
      </c>
      <c r="C269" s="6" t="s">
        <v>44</v>
      </c>
      <c r="D269" s="1" t="str">
        <f>INDEX('Name Conversion Table'!$B$2:$B$31,MATCH('Measurement and Pricing Data'!C269,'Name Conversion Table'!$A$2:$A$31,0))</f>
        <v>Coast Live Oak</v>
      </c>
      <c r="E269" s="1" t="s">
        <v>4</v>
      </c>
      <c r="F269" s="39">
        <v>17</v>
      </c>
      <c r="G269" s="10">
        <v>2</v>
      </c>
      <c r="H269" s="4">
        <v>25</v>
      </c>
      <c r="I269" s="4" t="s">
        <v>33</v>
      </c>
      <c r="J269" s="4" t="s">
        <v>93</v>
      </c>
      <c r="K269" s="4" t="s">
        <v>33</v>
      </c>
      <c r="L269" s="4" t="s">
        <v>32</v>
      </c>
      <c r="M269" s="4" t="s">
        <v>72</v>
      </c>
      <c r="N269" s="4" t="s">
        <v>66</v>
      </c>
      <c r="O269" s="1" t="s">
        <v>184</v>
      </c>
      <c r="P269" s="9">
        <v>0.7</v>
      </c>
      <c r="Q269" s="30" t="s">
        <v>111</v>
      </c>
      <c r="R269" s="9">
        <v>1</v>
      </c>
      <c r="S269" s="30" t="s">
        <v>4</v>
      </c>
      <c r="T269" s="1" t="s">
        <v>4</v>
      </c>
      <c r="U269" s="1" t="s">
        <v>33</v>
      </c>
      <c r="V269" s="1" t="str">
        <f t="shared" si="12"/>
        <v>Y</v>
      </c>
      <c r="W269" s="1" t="s">
        <v>28</v>
      </c>
      <c r="X269" s="8">
        <f>IF(W269="TFT",INDEX('Unit Cost Source Data'!$L$2:$L$87,MATCH('Measurement and Pricing Data'!C269,'Unit Cost Source Data'!$A$2:$A$87,0)),IF(W269="Volume",INDEX('Unit Cost Source Data'!$M$2:$M$87,MATCH('Measurement and Pricing Data'!C269,'Unit Cost Source Data'!$A$2:$A$87,0)),IF(W269="Height",INDEX('Unit Cost Source Data'!$N$2:$N$87,MATCH('Measurement and Pricing Data'!C269,'Unit Cost Source Data'!$A$2:$A$87,0)),"n/a")))</f>
        <v>62.700681380483083</v>
      </c>
      <c r="Y269" s="27">
        <f>IF(W269="TFT",(F269/G269)^2*PI()/4*G269*X269,IF(W269="Volume",PI()*4/3*(H269/2)^2*H269/2*X269,IF(W269="DRT",INDEX('Unit Cost Source Data'!$K$2:$K$87,MATCH('Measurement and Pricing Data'!C269,'Unit Cost Source Data'!$A$2:$A$87,0)),IF(W269="CCT",(1.08)^E269*INDEX('Unit Cost Source Data'!$K$2:$K$87,MATCH('Measurement and Pricing Data'!C269,'Unit Cost Source Data'!$A$2:$A$87,0))*2.5,IF(W269="Height",X269*H269)))))</f>
        <v>7115.9024999999992</v>
      </c>
      <c r="Z269" s="27">
        <f>IF(W269="CCT","n/a",INDEX('Unit Cost Source Data'!$K$2:$K$87,MATCH('Measurement and Pricing Data'!C269,'Unit Cost Source Data'!$A$2:$A$87,0))*1.5)</f>
        <v>295.46999999999997</v>
      </c>
      <c r="AA269" s="15">
        <f t="shared" si="13"/>
        <v>2134.7707499999997</v>
      </c>
      <c r="AB269" s="15">
        <f t="shared" si="14"/>
        <v>2100</v>
      </c>
    </row>
    <row r="270" spans="1:28" ht="28.8" x14ac:dyDescent="0.3">
      <c r="A270" s="1">
        <v>269</v>
      </c>
      <c r="B270" s="1">
        <v>1</v>
      </c>
      <c r="C270" s="6" t="s">
        <v>44</v>
      </c>
      <c r="D270" s="1" t="str">
        <f>INDEX('Name Conversion Table'!$B$2:$B$31,MATCH('Measurement and Pricing Data'!C270,'Name Conversion Table'!$A$2:$A$31,0))</f>
        <v>Coast Live Oak</v>
      </c>
      <c r="E270" s="1" t="s">
        <v>4</v>
      </c>
      <c r="F270" s="39">
        <v>26</v>
      </c>
      <c r="G270" s="10">
        <v>2</v>
      </c>
      <c r="H270" s="4">
        <v>35</v>
      </c>
      <c r="I270" s="4" t="s">
        <v>33</v>
      </c>
      <c r="J270" s="4" t="s">
        <v>93</v>
      </c>
      <c r="K270" s="4" t="s">
        <v>33</v>
      </c>
      <c r="L270" s="4" t="s">
        <v>32</v>
      </c>
      <c r="M270" s="4" t="s">
        <v>72</v>
      </c>
      <c r="N270" s="4" t="s">
        <v>66</v>
      </c>
      <c r="O270" s="1" t="s">
        <v>184</v>
      </c>
      <c r="P270" s="9">
        <v>0.8</v>
      </c>
      <c r="Q270" s="30" t="s">
        <v>72</v>
      </c>
      <c r="R270" s="9">
        <v>1</v>
      </c>
      <c r="S270" s="30" t="s">
        <v>4</v>
      </c>
      <c r="T270" s="1" t="s">
        <v>4</v>
      </c>
      <c r="U270" s="1" t="s">
        <v>33</v>
      </c>
      <c r="V270" s="1" t="str">
        <f t="shared" si="12"/>
        <v>Y</v>
      </c>
      <c r="W270" s="1" t="s">
        <v>28</v>
      </c>
      <c r="X270" s="8">
        <f>IF(W270="TFT",INDEX('Unit Cost Source Data'!$L$2:$L$87,MATCH('Measurement and Pricing Data'!C270,'Unit Cost Source Data'!$A$2:$A$87,0)),IF(W270="Volume",INDEX('Unit Cost Source Data'!$M$2:$M$87,MATCH('Measurement and Pricing Data'!C270,'Unit Cost Source Data'!$A$2:$A$87,0)),IF(W270="Height",INDEX('Unit Cost Source Data'!$N$2:$N$87,MATCH('Measurement and Pricing Data'!C270,'Unit Cost Source Data'!$A$2:$A$87,0)),"n/a")))</f>
        <v>62.700681380483083</v>
      </c>
      <c r="Y270" s="27">
        <f>IF(W270="TFT",(F270/G270)^2*PI()/4*G270*X270,IF(W270="Volume",PI()*4/3*(H270/2)^2*H270/2*X270,IF(W270="DRT",INDEX('Unit Cost Source Data'!$K$2:$K$87,MATCH('Measurement and Pricing Data'!C270,'Unit Cost Source Data'!$A$2:$A$87,0)),IF(W270="CCT",(1.08)^E270*INDEX('Unit Cost Source Data'!$K$2:$K$87,MATCH('Measurement and Pricing Data'!C270,'Unit Cost Source Data'!$A$2:$A$87,0))*2.5,IF(W270="Height",X270*H270)))))</f>
        <v>16644.809999999998</v>
      </c>
      <c r="Z270" s="27">
        <f>IF(W270="CCT","n/a",INDEX('Unit Cost Source Data'!$K$2:$K$87,MATCH('Measurement and Pricing Data'!C270,'Unit Cost Source Data'!$A$2:$A$87,0))*1.5)</f>
        <v>295.46999999999997</v>
      </c>
      <c r="AA270" s="15">
        <f t="shared" si="13"/>
        <v>3328.9620000000014</v>
      </c>
      <c r="AB270" s="15">
        <f t="shared" si="14"/>
        <v>3300</v>
      </c>
    </row>
    <row r="271" spans="1:28" ht="28.8" x14ac:dyDescent="0.3">
      <c r="A271" s="1">
        <v>270</v>
      </c>
      <c r="B271" s="1">
        <v>1</v>
      </c>
      <c r="C271" s="6" t="s">
        <v>44</v>
      </c>
      <c r="D271" s="1" t="str">
        <f>INDEX('Name Conversion Table'!$B$2:$B$31,MATCH('Measurement and Pricing Data'!C271,'Name Conversion Table'!$A$2:$A$31,0))</f>
        <v>Coast Live Oak</v>
      </c>
      <c r="E271" s="1" t="s">
        <v>4</v>
      </c>
      <c r="F271" s="39">
        <v>12</v>
      </c>
      <c r="G271" s="10">
        <v>1</v>
      </c>
      <c r="H271" s="4">
        <v>27</v>
      </c>
      <c r="I271" s="4" t="s">
        <v>33</v>
      </c>
      <c r="J271" s="4" t="s">
        <v>93</v>
      </c>
      <c r="K271" s="4" t="s">
        <v>33</v>
      </c>
      <c r="L271" s="4" t="s">
        <v>32</v>
      </c>
      <c r="M271" s="4" t="s">
        <v>72</v>
      </c>
      <c r="N271" s="4" t="s">
        <v>66</v>
      </c>
      <c r="O271" s="1" t="s">
        <v>184</v>
      </c>
      <c r="P271" s="9">
        <v>0.8</v>
      </c>
      <c r="Q271" s="30" t="s">
        <v>72</v>
      </c>
      <c r="R271" s="9">
        <v>1</v>
      </c>
      <c r="S271" s="30" t="s">
        <v>4</v>
      </c>
      <c r="T271" s="1" t="s">
        <v>4</v>
      </c>
      <c r="U271" s="1" t="s">
        <v>33</v>
      </c>
      <c r="V271" s="1" t="str">
        <f t="shared" si="12"/>
        <v>Y</v>
      </c>
      <c r="W271" s="1" t="s">
        <v>28</v>
      </c>
      <c r="X271" s="8">
        <f>IF(W271="TFT",INDEX('Unit Cost Source Data'!$L$2:$L$87,MATCH('Measurement and Pricing Data'!C271,'Unit Cost Source Data'!$A$2:$A$87,0)),IF(W271="Volume",INDEX('Unit Cost Source Data'!$M$2:$M$87,MATCH('Measurement and Pricing Data'!C271,'Unit Cost Source Data'!$A$2:$A$87,0)),IF(W271="Height",INDEX('Unit Cost Source Data'!$N$2:$N$87,MATCH('Measurement and Pricing Data'!C271,'Unit Cost Source Data'!$A$2:$A$87,0)),"n/a")))</f>
        <v>62.700681380483083</v>
      </c>
      <c r="Y271" s="27">
        <f>IF(W271="TFT",(F271/G271)^2*PI()/4*G271*X271,IF(W271="Volume",PI()*4/3*(H271/2)^2*H271/2*X271,IF(W271="DRT",INDEX('Unit Cost Source Data'!$K$2:$K$87,MATCH('Measurement and Pricing Data'!C271,'Unit Cost Source Data'!$A$2:$A$87,0)),IF(W271="CCT",(1.08)^E271*INDEX('Unit Cost Source Data'!$K$2:$K$87,MATCH('Measurement and Pricing Data'!C271,'Unit Cost Source Data'!$A$2:$A$87,0))*2.5,IF(W271="Height",X271*H271)))))</f>
        <v>7091.28</v>
      </c>
      <c r="Z271" s="27">
        <f>IF(W271="CCT","n/a",INDEX('Unit Cost Source Data'!$K$2:$K$87,MATCH('Measurement and Pricing Data'!C271,'Unit Cost Source Data'!$A$2:$A$87,0))*1.5)</f>
        <v>295.46999999999997</v>
      </c>
      <c r="AA271" s="15">
        <f t="shared" si="13"/>
        <v>1418.2559999999994</v>
      </c>
      <c r="AB271" s="15">
        <f t="shared" si="14"/>
        <v>1400</v>
      </c>
    </row>
    <row r="272" spans="1:28" ht="28.8" x14ac:dyDescent="0.3">
      <c r="A272" s="1">
        <v>271</v>
      </c>
      <c r="B272" s="1">
        <v>1</v>
      </c>
      <c r="C272" s="6" t="s">
        <v>44</v>
      </c>
      <c r="D272" s="1" t="str">
        <f>INDEX('Name Conversion Table'!$B$2:$B$31,MATCH('Measurement and Pricing Data'!C272,'Name Conversion Table'!$A$2:$A$31,0))</f>
        <v>Coast Live Oak</v>
      </c>
      <c r="E272" s="1" t="s">
        <v>4</v>
      </c>
      <c r="F272" s="39">
        <v>9</v>
      </c>
      <c r="G272" s="10">
        <v>2</v>
      </c>
      <c r="H272" s="4">
        <v>15</v>
      </c>
      <c r="I272" s="4" t="s">
        <v>33</v>
      </c>
      <c r="J272" s="4" t="s">
        <v>93</v>
      </c>
      <c r="K272" s="4" t="s">
        <v>33</v>
      </c>
      <c r="L272" s="4" t="s">
        <v>32</v>
      </c>
      <c r="M272" s="4" t="s">
        <v>72</v>
      </c>
      <c r="N272" s="4" t="s">
        <v>66</v>
      </c>
      <c r="O272" s="1" t="s">
        <v>184</v>
      </c>
      <c r="P272" s="9">
        <v>0.8</v>
      </c>
      <c r="Q272" s="30" t="s">
        <v>72</v>
      </c>
      <c r="R272" s="9">
        <v>1</v>
      </c>
      <c r="S272" s="30" t="s">
        <v>4</v>
      </c>
      <c r="T272" s="1" t="s">
        <v>4</v>
      </c>
      <c r="U272" s="1" t="s">
        <v>33</v>
      </c>
      <c r="V272" s="1" t="str">
        <f t="shared" si="12"/>
        <v>Y</v>
      </c>
      <c r="W272" s="1" t="s">
        <v>28</v>
      </c>
      <c r="X272" s="8">
        <f>IF(W272="TFT",INDEX('Unit Cost Source Data'!$L$2:$L$87,MATCH('Measurement and Pricing Data'!C272,'Unit Cost Source Data'!$A$2:$A$87,0)),IF(W272="Volume",INDEX('Unit Cost Source Data'!$M$2:$M$87,MATCH('Measurement and Pricing Data'!C272,'Unit Cost Source Data'!$A$2:$A$87,0)),IF(W272="Height",INDEX('Unit Cost Source Data'!$N$2:$N$87,MATCH('Measurement and Pricing Data'!C272,'Unit Cost Source Data'!$A$2:$A$87,0)),"n/a")))</f>
        <v>62.700681380483083</v>
      </c>
      <c r="Y272" s="27">
        <f>IF(W272="TFT",(F272/G272)^2*PI()/4*G272*X272,IF(W272="Volume",PI()*4/3*(H272/2)^2*H272/2*X272,IF(W272="DRT",INDEX('Unit Cost Source Data'!$K$2:$K$87,MATCH('Measurement and Pricing Data'!C272,'Unit Cost Source Data'!$A$2:$A$87,0)),IF(W272="CCT",(1.08)^E272*INDEX('Unit Cost Source Data'!$K$2:$K$87,MATCH('Measurement and Pricing Data'!C272,'Unit Cost Source Data'!$A$2:$A$87,0))*2.5,IF(W272="Height",X272*H272)))))</f>
        <v>1994.4224999999997</v>
      </c>
      <c r="Z272" s="27">
        <f>IF(W272="CCT","n/a",INDEX('Unit Cost Source Data'!$K$2:$K$87,MATCH('Measurement and Pricing Data'!C272,'Unit Cost Source Data'!$A$2:$A$87,0))*1.5)</f>
        <v>295.46999999999997</v>
      </c>
      <c r="AA272" s="15">
        <f t="shared" si="13"/>
        <v>398.88449999999966</v>
      </c>
      <c r="AB272" s="15">
        <f t="shared" si="14"/>
        <v>400</v>
      </c>
    </row>
    <row r="273" spans="1:28" ht="28.8" x14ac:dyDescent="0.3">
      <c r="A273" s="1">
        <v>272</v>
      </c>
      <c r="B273" s="1">
        <v>1</v>
      </c>
      <c r="C273" s="6" t="s">
        <v>44</v>
      </c>
      <c r="D273" s="1" t="str">
        <f>INDEX('Name Conversion Table'!$B$2:$B$31,MATCH('Measurement and Pricing Data'!C273,'Name Conversion Table'!$A$2:$A$31,0))</f>
        <v>Coast Live Oak</v>
      </c>
      <c r="E273" s="1" t="s">
        <v>4</v>
      </c>
      <c r="F273" s="39">
        <v>34</v>
      </c>
      <c r="G273" s="10">
        <v>2</v>
      </c>
      <c r="H273" s="4">
        <v>30</v>
      </c>
      <c r="I273" s="4" t="s">
        <v>33</v>
      </c>
      <c r="J273" s="4" t="s">
        <v>93</v>
      </c>
      <c r="K273" s="4" t="s">
        <v>33</v>
      </c>
      <c r="L273" s="4" t="s">
        <v>32</v>
      </c>
      <c r="M273" s="4" t="s">
        <v>63</v>
      </c>
      <c r="N273" s="4" t="s">
        <v>66</v>
      </c>
      <c r="O273" s="1" t="s">
        <v>184</v>
      </c>
      <c r="P273" s="9">
        <v>0.5</v>
      </c>
      <c r="Q273" s="30" t="s">
        <v>60</v>
      </c>
      <c r="R273" s="9">
        <v>0.6</v>
      </c>
      <c r="S273" s="30" t="s">
        <v>163</v>
      </c>
      <c r="T273" s="1" t="s">
        <v>4</v>
      </c>
      <c r="U273" s="1" t="s">
        <v>33</v>
      </c>
      <c r="V273" s="1" t="str">
        <f t="shared" si="12"/>
        <v>Y</v>
      </c>
      <c r="W273" s="1" t="s">
        <v>28</v>
      </c>
      <c r="X273" s="8">
        <f>IF(W273="TFT",INDEX('Unit Cost Source Data'!$L$2:$L$87,MATCH('Measurement and Pricing Data'!C273,'Unit Cost Source Data'!$A$2:$A$87,0)),IF(W273="Volume",INDEX('Unit Cost Source Data'!$M$2:$M$87,MATCH('Measurement and Pricing Data'!C273,'Unit Cost Source Data'!$A$2:$A$87,0)),IF(W273="Height",INDEX('Unit Cost Source Data'!$N$2:$N$87,MATCH('Measurement and Pricing Data'!C273,'Unit Cost Source Data'!$A$2:$A$87,0)),"n/a")))</f>
        <v>62.700681380483083</v>
      </c>
      <c r="Y273" s="27">
        <f>IF(W273="TFT",(F273/G273)^2*PI()/4*G273*X273,IF(W273="Volume",PI()*4/3*(H273/2)^2*H273/2*X273,IF(W273="DRT",INDEX('Unit Cost Source Data'!$K$2:$K$87,MATCH('Measurement and Pricing Data'!C273,'Unit Cost Source Data'!$A$2:$A$87,0)),IF(W273="CCT",(1.08)^E273*INDEX('Unit Cost Source Data'!$K$2:$K$87,MATCH('Measurement and Pricing Data'!C273,'Unit Cost Source Data'!$A$2:$A$87,0))*2.5,IF(W273="Height",X273*H273)))))</f>
        <v>28463.609999999997</v>
      </c>
      <c r="Z273" s="27">
        <f>IF(W273="CCT","n/a",INDEX('Unit Cost Source Data'!$K$2:$K$87,MATCH('Measurement and Pricing Data'!C273,'Unit Cost Source Data'!$A$2:$A$87,0))*1.5)</f>
        <v>295.46999999999997</v>
      </c>
      <c r="AA273" s="15">
        <f t="shared" si="13"/>
        <v>2846.3610000000008</v>
      </c>
      <c r="AB273" s="15">
        <f t="shared" si="14"/>
        <v>2800</v>
      </c>
    </row>
    <row r="274" spans="1:28" ht="28.8" x14ac:dyDescent="0.3">
      <c r="A274" s="1">
        <v>273</v>
      </c>
      <c r="B274" s="1">
        <v>1</v>
      </c>
      <c r="C274" s="6" t="s">
        <v>44</v>
      </c>
      <c r="D274" s="1" t="str">
        <f>INDEX('Name Conversion Table'!$B$2:$B$31,MATCH('Measurement and Pricing Data'!C274,'Name Conversion Table'!$A$2:$A$31,0))</f>
        <v>Coast Live Oak</v>
      </c>
      <c r="E274" s="1" t="s">
        <v>4</v>
      </c>
      <c r="F274" s="39">
        <v>14</v>
      </c>
      <c r="G274" s="10">
        <v>1</v>
      </c>
      <c r="H274" s="4">
        <v>30</v>
      </c>
      <c r="I274" s="4" t="s">
        <v>33</v>
      </c>
      <c r="J274" s="4" t="s">
        <v>93</v>
      </c>
      <c r="K274" s="4" t="s">
        <v>33</v>
      </c>
      <c r="L274" s="4" t="s">
        <v>32</v>
      </c>
      <c r="M274" s="4" t="s">
        <v>63</v>
      </c>
      <c r="N274" s="4" t="s">
        <v>66</v>
      </c>
      <c r="O274" s="1" t="s">
        <v>184</v>
      </c>
      <c r="P274" s="9">
        <v>0.5</v>
      </c>
      <c r="Q274" s="30" t="s">
        <v>60</v>
      </c>
      <c r="R274" s="9">
        <v>1</v>
      </c>
      <c r="S274" s="30" t="s">
        <v>4</v>
      </c>
      <c r="T274" s="1" t="s">
        <v>4</v>
      </c>
      <c r="U274" s="1" t="s">
        <v>33</v>
      </c>
      <c r="V274" s="1" t="str">
        <f t="shared" si="12"/>
        <v>Y</v>
      </c>
      <c r="W274" s="1" t="s">
        <v>28</v>
      </c>
      <c r="X274" s="8">
        <f>IF(W274="TFT",INDEX('Unit Cost Source Data'!$L$2:$L$87,MATCH('Measurement and Pricing Data'!C274,'Unit Cost Source Data'!$A$2:$A$87,0)),IF(W274="Volume",INDEX('Unit Cost Source Data'!$M$2:$M$87,MATCH('Measurement and Pricing Data'!C274,'Unit Cost Source Data'!$A$2:$A$87,0)),IF(W274="Height",INDEX('Unit Cost Source Data'!$N$2:$N$87,MATCH('Measurement and Pricing Data'!C274,'Unit Cost Source Data'!$A$2:$A$87,0)),"n/a")))</f>
        <v>62.700681380483083</v>
      </c>
      <c r="Y274" s="27">
        <f>IF(W274="TFT",(F274/G274)^2*PI()/4*G274*X274,IF(W274="Volume",PI()*4/3*(H274/2)^2*H274/2*X274,IF(W274="DRT",INDEX('Unit Cost Source Data'!$K$2:$K$87,MATCH('Measurement and Pricing Data'!C274,'Unit Cost Source Data'!$A$2:$A$87,0)),IF(W274="CCT",(1.08)^E274*INDEX('Unit Cost Source Data'!$K$2:$K$87,MATCH('Measurement and Pricing Data'!C274,'Unit Cost Source Data'!$A$2:$A$87,0))*2.5,IF(W274="Height",X274*H274)))))</f>
        <v>9652.0199999999986</v>
      </c>
      <c r="Z274" s="27">
        <f>IF(W274="CCT","n/a",INDEX('Unit Cost Source Data'!$K$2:$K$87,MATCH('Measurement and Pricing Data'!C274,'Unit Cost Source Data'!$A$2:$A$87,0))*1.5)</f>
        <v>295.46999999999997</v>
      </c>
      <c r="AA274" s="15">
        <f t="shared" si="13"/>
        <v>4826.0099999999984</v>
      </c>
      <c r="AB274" s="15">
        <f t="shared" si="14"/>
        <v>4800</v>
      </c>
    </row>
    <row r="275" spans="1:28" ht="28.8" x14ac:dyDescent="0.3">
      <c r="A275" s="1">
        <v>274</v>
      </c>
      <c r="B275" s="1">
        <v>1</v>
      </c>
      <c r="C275" s="6" t="s">
        <v>44</v>
      </c>
      <c r="D275" s="1" t="str">
        <f>INDEX('Name Conversion Table'!$B$2:$B$31,MATCH('Measurement and Pricing Data'!C275,'Name Conversion Table'!$A$2:$A$31,0))</f>
        <v>Coast Live Oak</v>
      </c>
      <c r="E275" s="1" t="s">
        <v>4</v>
      </c>
      <c r="F275" s="39">
        <v>16</v>
      </c>
      <c r="G275" s="10">
        <v>2</v>
      </c>
      <c r="H275" s="4">
        <v>25</v>
      </c>
      <c r="I275" s="4" t="s">
        <v>33</v>
      </c>
      <c r="J275" s="4" t="s">
        <v>93</v>
      </c>
      <c r="K275" s="4" t="s">
        <v>33</v>
      </c>
      <c r="L275" s="4" t="s">
        <v>32</v>
      </c>
      <c r="M275" s="4" t="s">
        <v>102</v>
      </c>
      <c r="N275" s="4" t="s">
        <v>66</v>
      </c>
      <c r="O275" s="1" t="s">
        <v>184</v>
      </c>
      <c r="P275" s="9">
        <v>0.2</v>
      </c>
      <c r="Q275" s="30" t="s">
        <v>126</v>
      </c>
      <c r="R275" s="9">
        <v>1</v>
      </c>
      <c r="S275" s="30" t="s">
        <v>4</v>
      </c>
      <c r="T275" s="1" t="s">
        <v>4</v>
      </c>
      <c r="U275" s="1" t="s">
        <v>33</v>
      </c>
      <c r="V275" s="1" t="str">
        <f t="shared" si="12"/>
        <v>Y</v>
      </c>
      <c r="W275" s="1" t="s">
        <v>28</v>
      </c>
      <c r="X275" s="8">
        <f>IF(W275="TFT",INDEX('Unit Cost Source Data'!$L$2:$L$87,MATCH('Measurement and Pricing Data'!C275,'Unit Cost Source Data'!$A$2:$A$87,0)),IF(W275="Volume",INDEX('Unit Cost Source Data'!$M$2:$M$87,MATCH('Measurement and Pricing Data'!C275,'Unit Cost Source Data'!$A$2:$A$87,0)),IF(W275="Height",INDEX('Unit Cost Source Data'!$N$2:$N$87,MATCH('Measurement and Pricing Data'!C275,'Unit Cost Source Data'!$A$2:$A$87,0)),"n/a")))</f>
        <v>62.700681380483083</v>
      </c>
      <c r="Y275" s="27">
        <f>IF(W275="TFT",(F275/G275)^2*PI()/4*G275*X275,IF(W275="Volume",PI()*4/3*(H275/2)^2*H275/2*X275,IF(W275="DRT",INDEX('Unit Cost Source Data'!$K$2:$K$87,MATCH('Measurement and Pricing Data'!C275,'Unit Cost Source Data'!$A$2:$A$87,0)),IF(W275="CCT",(1.08)^E275*INDEX('Unit Cost Source Data'!$K$2:$K$87,MATCH('Measurement and Pricing Data'!C275,'Unit Cost Source Data'!$A$2:$A$87,0))*2.5,IF(W275="Height",X275*H275)))))</f>
        <v>6303.36</v>
      </c>
      <c r="Z275" s="27">
        <f>IF(W275="CCT","n/a",INDEX('Unit Cost Source Data'!$K$2:$K$87,MATCH('Measurement and Pricing Data'!C275,'Unit Cost Source Data'!$A$2:$A$87,0))*1.5)</f>
        <v>295.46999999999997</v>
      </c>
      <c r="AA275" s="15">
        <f t="shared" si="13"/>
        <v>5042.6880000000001</v>
      </c>
      <c r="AB275" s="15">
        <f t="shared" si="14"/>
        <v>5000</v>
      </c>
    </row>
    <row r="276" spans="1:28" ht="28.8" x14ac:dyDescent="0.3">
      <c r="A276" s="1">
        <v>275</v>
      </c>
      <c r="B276" s="1">
        <v>1</v>
      </c>
      <c r="C276" s="6" t="s">
        <v>44</v>
      </c>
      <c r="D276" s="1" t="str">
        <f>INDEX('Name Conversion Table'!$B$2:$B$31,MATCH('Measurement and Pricing Data'!C276,'Name Conversion Table'!$A$2:$A$31,0))</f>
        <v>Coast Live Oak</v>
      </c>
      <c r="E276" s="1" t="s">
        <v>4</v>
      </c>
      <c r="F276" s="39">
        <v>25</v>
      </c>
      <c r="G276" s="10">
        <v>2</v>
      </c>
      <c r="H276" s="4">
        <v>25</v>
      </c>
      <c r="I276" s="4" t="s">
        <v>33</v>
      </c>
      <c r="J276" s="4" t="s">
        <v>93</v>
      </c>
      <c r="K276" s="4" t="s">
        <v>33</v>
      </c>
      <c r="L276" s="4" t="s">
        <v>32</v>
      </c>
      <c r="M276" s="4" t="s">
        <v>63</v>
      </c>
      <c r="N276" s="4" t="s">
        <v>66</v>
      </c>
      <c r="O276" s="1" t="s">
        <v>184</v>
      </c>
      <c r="P276" s="9">
        <v>0.4</v>
      </c>
      <c r="Q276" s="30" t="s">
        <v>60</v>
      </c>
      <c r="R276" s="9">
        <v>0.7</v>
      </c>
      <c r="S276" s="30" t="s">
        <v>164</v>
      </c>
      <c r="T276" s="1" t="s">
        <v>4</v>
      </c>
      <c r="U276" s="1" t="s">
        <v>33</v>
      </c>
      <c r="V276" s="1" t="str">
        <f t="shared" si="12"/>
        <v>Y</v>
      </c>
      <c r="W276" s="1" t="s">
        <v>28</v>
      </c>
      <c r="X276" s="8">
        <f>IF(W276="TFT",INDEX('Unit Cost Source Data'!$L$2:$L$87,MATCH('Measurement and Pricing Data'!C276,'Unit Cost Source Data'!$A$2:$A$87,0)),IF(W276="Volume",INDEX('Unit Cost Source Data'!$M$2:$M$87,MATCH('Measurement and Pricing Data'!C276,'Unit Cost Source Data'!$A$2:$A$87,0)),IF(W276="Height",INDEX('Unit Cost Source Data'!$N$2:$N$87,MATCH('Measurement and Pricing Data'!C276,'Unit Cost Source Data'!$A$2:$A$87,0)),"n/a")))</f>
        <v>62.700681380483083</v>
      </c>
      <c r="Y276" s="27">
        <f>IF(W276="TFT",(F276/G276)^2*PI()/4*G276*X276,IF(W276="Volume",PI()*4/3*(H276/2)^2*H276/2*X276,IF(W276="DRT",INDEX('Unit Cost Source Data'!$K$2:$K$87,MATCH('Measurement and Pricing Data'!C276,'Unit Cost Source Data'!$A$2:$A$87,0)),IF(W276="CCT",(1.08)^E276*INDEX('Unit Cost Source Data'!$K$2:$K$87,MATCH('Measurement and Pricing Data'!C276,'Unit Cost Source Data'!$A$2:$A$87,0))*2.5,IF(W276="Height",X276*H276)))))</f>
        <v>15389.062499999998</v>
      </c>
      <c r="Z276" s="27">
        <f>IF(W276="CCT","n/a",INDEX('Unit Cost Source Data'!$K$2:$K$87,MATCH('Measurement and Pricing Data'!C276,'Unit Cost Source Data'!$A$2:$A$87,0))*1.5)</f>
        <v>295.46999999999997</v>
      </c>
      <c r="AA276" s="15">
        <f t="shared" si="13"/>
        <v>4616.7187499999973</v>
      </c>
      <c r="AB276" s="15">
        <f t="shared" si="14"/>
        <v>4600</v>
      </c>
    </row>
    <row r="277" spans="1:28" ht="28.8" x14ac:dyDescent="0.3">
      <c r="A277" s="1">
        <v>276</v>
      </c>
      <c r="B277" s="1">
        <v>1</v>
      </c>
      <c r="C277" s="6" t="s">
        <v>44</v>
      </c>
      <c r="D277" s="1" t="str">
        <f>INDEX('Name Conversion Table'!$B$2:$B$31,MATCH('Measurement and Pricing Data'!C277,'Name Conversion Table'!$A$2:$A$31,0))</f>
        <v>Coast Live Oak</v>
      </c>
      <c r="E277" s="1" t="s">
        <v>4</v>
      </c>
      <c r="F277" s="39">
        <v>16</v>
      </c>
      <c r="G277" s="10">
        <v>1</v>
      </c>
      <c r="H277" s="4">
        <v>25</v>
      </c>
      <c r="I277" s="4" t="s">
        <v>33</v>
      </c>
      <c r="J277" s="4" t="s">
        <v>93</v>
      </c>
      <c r="K277" s="4" t="s">
        <v>33</v>
      </c>
      <c r="L277" s="4" t="s">
        <v>32</v>
      </c>
      <c r="M277" s="4" t="s">
        <v>72</v>
      </c>
      <c r="N277" s="4" t="s">
        <v>66</v>
      </c>
      <c r="O277" s="1" t="s">
        <v>184</v>
      </c>
      <c r="P277" s="9">
        <v>0.7</v>
      </c>
      <c r="Q277" s="30" t="s">
        <v>72</v>
      </c>
      <c r="R277" s="9">
        <v>0.8</v>
      </c>
      <c r="S277" s="30" t="s">
        <v>165</v>
      </c>
      <c r="T277" s="1" t="s">
        <v>4</v>
      </c>
      <c r="U277" s="1" t="s">
        <v>33</v>
      </c>
      <c r="V277" s="1" t="str">
        <f t="shared" si="12"/>
        <v>Y</v>
      </c>
      <c r="W277" s="1" t="s">
        <v>28</v>
      </c>
      <c r="X277" s="8">
        <f>IF(W277="TFT",INDEX('Unit Cost Source Data'!$L$2:$L$87,MATCH('Measurement and Pricing Data'!C277,'Unit Cost Source Data'!$A$2:$A$87,0)),IF(W277="Volume",INDEX('Unit Cost Source Data'!$M$2:$M$87,MATCH('Measurement and Pricing Data'!C277,'Unit Cost Source Data'!$A$2:$A$87,0)),IF(W277="Height",INDEX('Unit Cost Source Data'!$N$2:$N$87,MATCH('Measurement and Pricing Data'!C277,'Unit Cost Source Data'!$A$2:$A$87,0)),"n/a")))</f>
        <v>62.700681380483083</v>
      </c>
      <c r="Y277" s="27">
        <f>IF(W277="TFT",(F277/G277)^2*PI()/4*G277*X277,IF(W277="Volume",PI()*4/3*(H277/2)^2*H277/2*X277,IF(W277="DRT",INDEX('Unit Cost Source Data'!$K$2:$K$87,MATCH('Measurement and Pricing Data'!C277,'Unit Cost Source Data'!$A$2:$A$87,0)),IF(W277="CCT",(1.08)^E277*INDEX('Unit Cost Source Data'!$K$2:$K$87,MATCH('Measurement and Pricing Data'!C277,'Unit Cost Source Data'!$A$2:$A$87,0))*2.5,IF(W277="Height",X277*H277)))))</f>
        <v>12606.72</v>
      </c>
      <c r="Z277" s="27">
        <f>IF(W277="CCT","n/a",INDEX('Unit Cost Source Data'!$K$2:$K$87,MATCH('Measurement and Pricing Data'!C277,'Unit Cost Source Data'!$A$2:$A$87,0))*1.5)</f>
        <v>295.46999999999997</v>
      </c>
      <c r="AA277" s="15">
        <f t="shared" si="13"/>
        <v>1260.6720000000005</v>
      </c>
      <c r="AB277" s="15">
        <f t="shared" si="14"/>
        <v>1300</v>
      </c>
    </row>
    <row r="278" spans="1:28" ht="28.8" x14ac:dyDescent="0.3">
      <c r="A278" s="1">
        <v>277</v>
      </c>
      <c r="B278" s="1">
        <v>1</v>
      </c>
      <c r="C278" s="6" t="s">
        <v>44</v>
      </c>
      <c r="D278" s="1" t="str">
        <f>INDEX('Name Conversion Table'!$B$2:$B$31,MATCH('Measurement and Pricing Data'!C278,'Name Conversion Table'!$A$2:$A$31,0))</f>
        <v>Coast Live Oak</v>
      </c>
      <c r="E278" s="1" t="s">
        <v>4</v>
      </c>
      <c r="F278" s="39">
        <v>22</v>
      </c>
      <c r="G278" s="10">
        <v>1</v>
      </c>
      <c r="H278" s="4">
        <v>40</v>
      </c>
      <c r="I278" s="4" t="s">
        <v>33</v>
      </c>
      <c r="J278" s="4" t="s">
        <v>93</v>
      </c>
      <c r="K278" s="4" t="s">
        <v>33</v>
      </c>
      <c r="L278" s="4" t="s">
        <v>32</v>
      </c>
      <c r="M278" s="4" t="s">
        <v>14</v>
      </c>
      <c r="N278" s="4" t="s">
        <v>66</v>
      </c>
      <c r="O278" s="1" t="s">
        <v>184</v>
      </c>
      <c r="P278" s="9">
        <v>0</v>
      </c>
      <c r="Q278" s="30" t="s">
        <v>55</v>
      </c>
      <c r="R278" s="9">
        <v>1</v>
      </c>
      <c r="S278" s="30" t="s">
        <v>4</v>
      </c>
      <c r="T278" s="1" t="s">
        <v>4</v>
      </c>
      <c r="U278" s="1" t="s">
        <v>33</v>
      </c>
      <c r="V278" s="1" t="str">
        <f t="shared" si="12"/>
        <v>N</v>
      </c>
      <c r="W278" s="1" t="s">
        <v>28</v>
      </c>
      <c r="X278" s="8">
        <f>IF(W278="TFT",INDEX('Unit Cost Source Data'!$L$2:$L$87,MATCH('Measurement and Pricing Data'!C278,'Unit Cost Source Data'!$A$2:$A$87,0)),IF(W278="Volume",INDEX('Unit Cost Source Data'!$M$2:$M$87,MATCH('Measurement and Pricing Data'!C278,'Unit Cost Source Data'!$A$2:$A$87,0)),IF(W278="Height",INDEX('Unit Cost Source Data'!$N$2:$N$87,MATCH('Measurement and Pricing Data'!C278,'Unit Cost Source Data'!$A$2:$A$87,0)),"n/a")))</f>
        <v>62.700681380483083</v>
      </c>
      <c r="Y278" s="27">
        <f>IF(W278="TFT",(F278/G278)^2*PI()/4*G278*X278,IF(W278="Volume",PI()*4/3*(H278/2)^2*H278/2*X278,IF(W278="DRT",INDEX('Unit Cost Source Data'!$K$2:$K$87,MATCH('Measurement and Pricing Data'!C278,'Unit Cost Source Data'!$A$2:$A$87,0)),IF(W278="CCT",(1.08)^E278*INDEX('Unit Cost Source Data'!$K$2:$K$87,MATCH('Measurement and Pricing Data'!C278,'Unit Cost Source Data'!$A$2:$A$87,0))*2.5,IF(W278="Height",X278*H278)))))</f>
        <v>23834.579999999998</v>
      </c>
      <c r="Z278" s="27">
        <f>IF(W278="CCT","n/a",INDEX('Unit Cost Source Data'!$K$2:$K$87,MATCH('Measurement and Pricing Data'!C278,'Unit Cost Source Data'!$A$2:$A$87,0))*1.5)</f>
        <v>295.46999999999997</v>
      </c>
      <c r="AA278" s="15">
        <f t="shared" si="13"/>
        <v>24130.05</v>
      </c>
      <c r="AB278" s="15">
        <f t="shared" si="14"/>
        <v>24000</v>
      </c>
    </row>
    <row r="279" spans="1:28" ht="43.2" x14ac:dyDescent="0.3">
      <c r="A279" s="1">
        <v>278</v>
      </c>
      <c r="B279" s="1">
        <v>1</v>
      </c>
      <c r="C279" s="6" t="s">
        <v>44</v>
      </c>
      <c r="D279" s="1" t="str">
        <f>INDEX('Name Conversion Table'!$B$2:$B$31,MATCH('Measurement and Pricing Data'!C279,'Name Conversion Table'!$A$2:$A$31,0))</f>
        <v>Coast Live Oak</v>
      </c>
      <c r="E279" s="1" t="s">
        <v>4</v>
      </c>
      <c r="F279" s="39">
        <v>10</v>
      </c>
      <c r="G279" s="10">
        <v>1</v>
      </c>
      <c r="H279" s="4">
        <v>25</v>
      </c>
      <c r="I279" s="4" t="s">
        <v>33</v>
      </c>
      <c r="J279" s="4" t="s">
        <v>93</v>
      </c>
      <c r="K279" s="4" t="s">
        <v>33</v>
      </c>
      <c r="L279" s="4" t="s">
        <v>32</v>
      </c>
      <c r="M279" s="4" t="s">
        <v>14</v>
      </c>
      <c r="N279" s="4" t="s">
        <v>66</v>
      </c>
      <c r="O279" s="1" t="s">
        <v>184</v>
      </c>
      <c r="P279" s="9">
        <v>0</v>
      </c>
      <c r="Q279" s="30" t="s">
        <v>55</v>
      </c>
      <c r="R279" s="9">
        <v>0.6</v>
      </c>
      <c r="S279" s="30" t="s">
        <v>136</v>
      </c>
      <c r="T279" s="1" t="s">
        <v>4</v>
      </c>
      <c r="U279" s="1" t="s">
        <v>33</v>
      </c>
      <c r="V279" s="1" t="str">
        <f t="shared" si="12"/>
        <v>N</v>
      </c>
      <c r="W279" s="1" t="s">
        <v>28</v>
      </c>
      <c r="X279" s="8">
        <f>IF(W279="TFT",INDEX('Unit Cost Source Data'!$L$2:$L$87,MATCH('Measurement and Pricing Data'!C279,'Unit Cost Source Data'!$A$2:$A$87,0)),IF(W279="Volume",INDEX('Unit Cost Source Data'!$M$2:$M$87,MATCH('Measurement and Pricing Data'!C279,'Unit Cost Source Data'!$A$2:$A$87,0)),IF(W279="Height",INDEX('Unit Cost Source Data'!$N$2:$N$87,MATCH('Measurement and Pricing Data'!C279,'Unit Cost Source Data'!$A$2:$A$87,0)),"n/a")))</f>
        <v>62.700681380483083</v>
      </c>
      <c r="Y279" s="27">
        <f>IF(W279="TFT",(F279/G279)^2*PI()/4*G279*X279,IF(W279="Volume",PI()*4/3*(H279/2)^2*H279/2*X279,IF(W279="DRT",INDEX('Unit Cost Source Data'!$K$2:$K$87,MATCH('Measurement and Pricing Data'!C279,'Unit Cost Source Data'!$A$2:$A$87,0)),IF(W279="CCT",(1.08)^E279*INDEX('Unit Cost Source Data'!$K$2:$K$87,MATCH('Measurement and Pricing Data'!C279,'Unit Cost Source Data'!$A$2:$A$87,0))*2.5,IF(W279="Height",X279*H279)))))</f>
        <v>4924.5</v>
      </c>
      <c r="Z279" s="27">
        <f>IF(W279="CCT","n/a",INDEX('Unit Cost Source Data'!$K$2:$K$87,MATCH('Measurement and Pricing Data'!C279,'Unit Cost Source Data'!$A$2:$A$87,0))*1.5)</f>
        <v>295.46999999999997</v>
      </c>
      <c r="AA279" s="15">
        <f t="shared" si="13"/>
        <v>3250.1699999999996</v>
      </c>
      <c r="AB279" s="15">
        <f t="shared" si="14"/>
        <v>3300</v>
      </c>
    </row>
    <row r="280" spans="1:28" ht="28.8" x14ac:dyDescent="0.3">
      <c r="A280" s="1">
        <v>279</v>
      </c>
      <c r="B280" s="1">
        <v>1</v>
      </c>
      <c r="C280" s="6" t="s">
        <v>44</v>
      </c>
      <c r="D280" s="1" t="str">
        <f>INDEX('Name Conversion Table'!$B$2:$B$31,MATCH('Measurement and Pricing Data'!C280,'Name Conversion Table'!$A$2:$A$31,0))</f>
        <v>Coast Live Oak</v>
      </c>
      <c r="E280" s="1" t="s">
        <v>4</v>
      </c>
      <c r="F280" s="39">
        <v>14</v>
      </c>
      <c r="G280" s="10">
        <v>1</v>
      </c>
      <c r="H280" s="4">
        <v>30</v>
      </c>
      <c r="I280" s="4" t="s">
        <v>33</v>
      </c>
      <c r="J280" s="4" t="s">
        <v>93</v>
      </c>
      <c r="K280" s="4" t="s">
        <v>33</v>
      </c>
      <c r="L280" s="4" t="s">
        <v>32</v>
      </c>
      <c r="M280" s="4" t="s">
        <v>63</v>
      </c>
      <c r="N280" s="4" t="s">
        <v>66</v>
      </c>
      <c r="O280" s="1" t="s">
        <v>184</v>
      </c>
      <c r="P280" s="9">
        <v>0.3</v>
      </c>
      <c r="Q280" s="30" t="s">
        <v>60</v>
      </c>
      <c r="R280" s="9">
        <v>0.8</v>
      </c>
      <c r="S280" s="30" t="s">
        <v>65</v>
      </c>
      <c r="T280" s="1" t="s">
        <v>4</v>
      </c>
      <c r="U280" s="1" t="s">
        <v>33</v>
      </c>
      <c r="V280" s="1" t="str">
        <f t="shared" si="12"/>
        <v>Y</v>
      </c>
      <c r="W280" s="1" t="s">
        <v>28</v>
      </c>
      <c r="X280" s="8">
        <f>IF(W280="TFT",INDEX('Unit Cost Source Data'!$L$2:$L$87,MATCH('Measurement and Pricing Data'!C280,'Unit Cost Source Data'!$A$2:$A$87,0)),IF(W280="Volume",INDEX('Unit Cost Source Data'!$M$2:$M$87,MATCH('Measurement and Pricing Data'!C280,'Unit Cost Source Data'!$A$2:$A$87,0)),IF(W280="Height",INDEX('Unit Cost Source Data'!$N$2:$N$87,MATCH('Measurement and Pricing Data'!C280,'Unit Cost Source Data'!$A$2:$A$87,0)),"n/a")))</f>
        <v>62.700681380483083</v>
      </c>
      <c r="Y280" s="27">
        <f>IF(W280="TFT",(F280/G280)^2*PI()/4*G280*X280,IF(W280="Volume",PI()*4/3*(H280/2)^2*H280/2*X280,IF(W280="DRT",INDEX('Unit Cost Source Data'!$K$2:$K$87,MATCH('Measurement and Pricing Data'!C280,'Unit Cost Source Data'!$A$2:$A$87,0)),IF(W280="CCT",(1.08)^E280*INDEX('Unit Cost Source Data'!$K$2:$K$87,MATCH('Measurement and Pricing Data'!C280,'Unit Cost Source Data'!$A$2:$A$87,0))*2.5,IF(W280="Height",X280*H280)))))</f>
        <v>9652.0199999999986</v>
      </c>
      <c r="Z280" s="27">
        <f>IF(W280="CCT","n/a",INDEX('Unit Cost Source Data'!$K$2:$K$87,MATCH('Measurement and Pricing Data'!C280,'Unit Cost Source Data'!$A$2:$A$87,0))*1.5)</f>
        <v>295.46999999999997</v>
      </c>
      <c r="AA280" s="15">
        <f t="shared" si="13"/>
        <v>4826.01</v>
      </c>
      <c r="AB280" s="15">
        <f t="shared" si="14"/>
        <v>4800</v>
      </c>
    </row>
    <row r="281" spans="1:28" ht="28.8" x14ac:dyDescent="0.3">
      <c r="A281" s="1">
        <v>280</v>
      </c>
      <c r="B281" s="1">
        <v>1</v>
      </c>
      <c r="C281" s="6" t="s">
        <v>44</v>
      </c>
      <c r="D281" s="1" t="str">
        <f>INDEX('Name Conversion Table'!$B$2:$B$31,MATCH('Measurement and Pricing Data'!C281,'Name Conversion Table'!$A$2:$A$31,0))</f>
        <v>Coast Live Oak</v>
      </c>
      <c r="E281" s="1" t="s">
        <v>4</v>
      </c>
      <c r="F281" s="39">
        <v>11</v>
      </c>
      <c r="G281" s="10">
        <v>1</v>
      </c>
      <c r="H281" s="4">
        <v>25</v>
      </c>
      <c r="I281" s="4" t="s">
        <v>33</v>
      </c>
      <c r="J281" s="4" t="s">
        <v>93</v>
      </c>
      <c r="K281" s="4" t="s">
        <v>33</v>
      </c>
      <c r="L281" s="4" t="s">
        <v>32</v>
      </c>
      <c r="M281" s="4" t="s">
        <v>72</v>
      </c>
      <c r="N281" s="4" t="s">
        <v>66</v>
      </c>
      <c r="O281" s="1" t="s">
        <v>184</v>
      </c>
      <c r="P281" s="9">
        <v>0.3</v>
      </c>
      <c r="Q281" s="30" t="s">
        <v>72</v>
      </c>
      <c r="R281" s="9">
        <v>0.8</v>
      </c>
      <c r="S281" s="30" t="s">
        <v>65</v>
      </c>
      <c r="T281" s="1" t="s">
        <v>4</v>
      </c>
      <c r="U281" s="1" t="s">
        <v>33</v>
      </c>
      <c r="V281" s="1" t="str">
        <f t="shared" si="12"/>
        <v>Y</v>
      </c>
      <c r="W281" s="1" t="s">
        <v>28</v>
      </c>
      <c r="X281" s="8">
        <f>IF(W281="TFT",INDEX('Unit Cost Source Data'!$L$2:$L$87,MATCH('Measurement and Pricing Data'!C281,'Unit Cost Source Data'!$A$2:$A$87,0)),IF(W281="Volume",INDEX('Unit Cost Source Data'!$M$2:$M$87,MATCH('Measurement and Pricing Data'!C281,'Unit Cost Source Data'!$A$2:$A$87,0)),IF(W281="Height",INDEX('Unit Cost Source Data'!$N$2:$N$87,MATCH('Measurement and Pricing Data'!C281,'Unit Cost Source Data'!$A$2:$A$87,0)),"n/a")))</f>
        <v>62.700681380483083</v>
      </c>
      <c r="Y281" s="27">
        <f>IF(W281="TFT",(F281/G281)^2*PI()/4*G281*X281,IF(W281="Volume",PI()*4/3*(H281/2)^2*H281/2*X281,IF(W281="DRT",INDEX('Unit Cost Source Data'!$K$2:$K$87,MATCH('Measurement and Pricing Data'!C281,'Unit Cost Source Data'!$A$2:$A$87,0)),IF(W281="CCT",(1.08)^E281*INDEX('Unit Cost Source Data'!$K$2:$K$87,MATCH('Measurement and Pricing Data'!C281,'Unit Cost Source Data'!$A$2:$A$87,0))*2.5,IF(W281="Height",X281*H281)))))</f>
        <v>5958.6449999999995</v>
      </c>
      <c r="Z281" s="27">
        <f>IF(W281="CCT","n/a",INDEX('Unit Cost Source Data'!$K$2:$K$87,MATCH('Measurement and Pricing Data'!C281,'Unit Cost Source Data'!$A$2:$A$87,0))*1.5)</f>
        <v>295.46999999999997</v>
      </c>
      <c r="AA281" s="15">
        <f t="shared" si="13"/>
        <v>2979.3225000000007</v>
      </c>
      <c r="AB281" s="15">
        <f t="shared" si="14"/>
        <v>3000</v>
      </c>
    </row>
    <row r="282" spans="1:28" ht="28.8" x14ac:dyDescent="0.3">
      <c r="A282" s="1">
        <v>281</v>
      </c>
      <c r="B282" s="1">
        <v>1</v>
      </c>
      <c r="C282" s="6" t="s">
        <v>44</v>
      </c>
      <c r="D282" s="1" t="str">
        <f>INDEX('Name Conversion Table'!$B$2:$B$31,MATCH('Measurement and Pricing Data'!C282,'Name Conversion Table'!$A$2:$A$31,0))</f>
        <v>Coast Live Oak</v>
      </c>
      <c r="E282" s="1" t="s">
        <v>4</v>
      </c>
      <c r="F282" s="39">
        <v>13</v>
      </c>
      <c r="G282" s="10">
        <v>1</v>
      </c>
      <c r="H282" s="4">
        <v>30</v>
      </c>
      <c r="I282" s="4" t="s">
        <v>33</v>
      </c>
      <c r="J282" s="4" t="s">
        <v>93</v>
      </c>
      <c r="K282" s="4" t="s">
        <v>33</v>
      </c>
      <c r="L282" s="4" t="s">
        <v>32</v>
      </c>
      <c r="M282" s="4" t="s">
        <v>72</v>
      </c>
      <c r="N282" s="4" t="s">
        <v>66</v>
      </c>
      <c r="O282" s="1" t="s">
        <v>184</v>
      </c>
      <c r="P282" s="9">
        <v>0.3</v>
      </c>
      <c r="Q282" s="30" t="s">
        <v>72</v>
      </c>
      <c r="R282" s="9">
        <v>0.8</v>
      </c>
      <c r="S282" s="30" t="s">
        <v>65</v>
      </c>
      <c r="T282" s="1" t="s">
        <v>4</v>
      </c>
      <c r="U282" s="1" t="s">
        <v>33</v>
      </c>
      <c r="V282" s="1" t="str">
        <f t="shared" si="12"/>
        <v>Y</v>
      </c>
      <c r="W282" s="1" t="s">
        <v>28</v>
      </c>
      <c r="X282" s="8">
        <f>IF(W282="TFT",INDEX('Unit Cost Source Data'!$L$2:$L$87,MATCH('Measurement and Pricing Data'!C282,'Unit Cost Source Data'!$A$2:$A$87,0)),IF(W282="Volume",INDEX('Unit Cost Source Data'!$M$2:$M$87,MATCH('Measurement and Pricing Data'!C282,'Unit Cost Source Data'!$A$2:$A$87,0)),IF(W282="Height",INDEX('Unit Cost Source Data'!$N$2:$N$87,MATCH('Measurement and Pricing Data'!C282,'Unit Cost Source Data'!$A$2:$A$87,0)),"n/a")))</f>
        <v>62.700681380483083</v>
      </c>
      <c r="Y282" s="27">
        <f>IF(W282="TFT",(F282/G282)^2*PI()/4*G282*X282,IF(W282="Volume",PI()*4/3*(H282/2)^2*H282/2*X282,IF(W282="DRT",INDEX('Unit Cost Source Data'!$K$2:$K$87,MATCH('Measurement and Pricing Data'!C282,'Unit Cost Source Data'!$A$2:$A$87,0)),IF(W282="CCT",(1.08)^E282*INDEX('Unit Cost Source Data'!$K$2:$K$87,MATCH('Measurement and Pricing Data'!C282,'Unit Cost Source Data'!$A$2:$A$87,0))*2.5,IF(W282="Height",X282*H282)))))</f>
        <v>8322.4049999999988</v>
      </c>
      <c r="Z282" s="27">
        <f>IF(W282="CCT","n/a",INDEX('Unit Cost Source Data'!$K$2:$K$87,MATCH('Measurement and Pricing Data'!C282,'Unit Cost Source Data'!$A$2:$A$87,0))*1.5)</f>
        <v>295.46999999999997</v>
      </c>
      <c r="AA282" s="15">
        <f t="shared" si="13"/>
        <v>4161.2024999999994</v>
      </c>
      <c r="AB282" s="15">
        <f t="shared" si="14"/>
        <v>4200</v>
      </c>
    </row>
    <row r="283" spans="1:28" ht="28.8" x14ac:dyDescent="0.3">
      <c r="A283" s="1">
        <v>282</v>
      </c>
      <c r="B283" s="1">
        <v>1</v>
      </c>
      <c r="C283" s="6" t="s">
        <v>44</v>
      </c>
      <c r="D283" s="1" t="str">
        <f>INDEX('Name Conversion Table'!$B$2:$B$31,MATCH('Measurement and Pricing Data'!C283,'Name Conversion Table'!$A$2:$A$31,0))</f>
        <v>Coast Live Oak</v>
      </c>
      <c r="E283" s="1" t="s">
        <v>4</v>
      </c>
      <c r="F283" s="39">
        <v>17</v>
      </c>
      <c r="G283" s="10">
        <v>1</v>
      </c>
      <c r="H283" s="4">
        <v>40</v>
      </c>
      <c r="I283" s="4" t="s">
        <v>33</v>
      </c>
      <c r="J283" s="4" t="s">
        <v>93</v>
      </c>
      <c r="K283" s="4" t="s">
        <v>33</v>
      </c>
      <c r="L283" s="4" t="s">
        <v>32</v>
      </c>
      <c r="M283" s="4" t="s">
        <v>14</v>
      </c>
      <c r="N283" s="4" t="s">
        <v>66</v>
      </c>
      <c r="O283" s="1" t="s">
        <v>184</v>
      </c>
      <c r="P283" s="9">
        <v>0</v>
      </c>
      <c r="Q283" s="30" t="s">
        <v>55</v>
      </c>
      <c r="R283" s="9">
        <v>1</v>
      </c>
      <c r="S283" s="30" t="s">
        <v>4</v>
      </c>
      <c r="T283" s="1" t="s">
        <v>4</v>
      </c>
      <c r="U283" s="1" t="s">
        <v>33</v>
      </c>
      <c r="V283" s="1" t="str">
        <f t="shared" si="12"/>
        <v>N</v>
      </c>
      <c r="W283" s="1" t="s">
        <v>28</v>
      </c>
      <c r="X283" s="8">
        <f>IF(W283="TFT",INDEX('Unit Cost Source Data'!$L$2:$L$87,MATCH('Measurement and Pricing Data'!C283,'Unit Cost Source Data'!$A$2:$A$87,0)),IF(W283="Volume",INDEX('Unit Cost Source Data'!$M$2:$M$87,MATCH('Measurement and Pricing Data'!C283,'Unit Cost Source Data'!$A$2:$A$87,0)),IF(W283="Height",INDEX('Unit Cost Source Data'!$N$2:$N$87,MATCH('Measurement and Pricing Data'!C283,'Unit Cost Source Data'!$A$2:$A$87,0)),"n/a")))</f>
        <v>62.700681380483083</v>
      </c>
      <c r="Y283" s="27">
        <f>IF(W283="TFT",(F283/G283)^2*PI()/4*G283*X283,IF(W283="Volume",PI()*4/3*(H283/2)^2*H283/2*X283,IF(W283="DRT",INDEX('Unit Cost Source Data'!$K$2:$K$87,MATCH('Measurement and Pricing Data'!C283,'Unit Cost Source Data'!$A$2:$A$87,0)),IF(W283="CCT",(1.08)^E283*INDEX('Unit Cost Source Data'!$K$2:$K$87,MATCH('Measurement and Pricing Data'!C283,'Unit Cost Source Data'!$A$2:$A$87,0))*2.5,IF(W283="Height",X283*H283)))))</f>
        <v>14231.804999999998</v>
      </c>
      <c r="Z283" s="27">
        <f>IF(W283="CCT","n/a",INDEX('Unit Cost Source Data'!$K$2:$K$87,MATCH('Measurement and Pricing Data'!C283,'Unit Cost Source Data'!$A$2:$A$87,0))*1.5)</f>
        <v>295.46999999999997</v>
      </c>
      <c r="AA283" s="15">
        <f t="shared" si="13"/>
        <v>14527.274999999998</v>
      </c>
      <c r="AB283" s="15">
        <f t="shared" si="14"/>
        <v>15000</v>
      </c>
    </row>
    <row r="284" spans="1:28" ht="28.8" x14ac:dyDescent="0.3">
      <c r="A284" s="1">
        <v>283</v>
      </c>
      <c r="B284" s="1">
        <v>1</v>
      </c>
      <c r="C284" s="6" t="s">
        <v>44</v>
      </c>
      <c r="D284" s="1" t="str">
        <f>INDEX('Name Conversion Table'!$B$2:$B$31,MATCH('Measurement and Pricing Data'!C284,'Name Conversion Table'!$A$2:$A$31,0))</f>
        <v>Coast Live Oak</v>
      </c>
      <c r="E284" s="1" t="s">
        <v>4</v>
      </c>
      <c r="F284" s="39">
        <v>9</v>
      </c>
      <c r="G284" s="10">
        <v>1</v>
      </c>
      <c r="H284" s="4">
        <v>25</v>
      </c>
      <c r="I284" s="4" t="s">
        <v>33</v>
      </c>
      <c r="J284" s="4" t="s">
        <v>93</v>
      </c>
      <c r="K284" s="4" t="s">
        <v>33</v>
      </c>
      <c r="L284" s="4" t="s">
        <v>32</v>
      </c>
      <c r="M284" s="4" t="s">
        <v>96</v>
      </c>
      <c r="N284" s="4" t="s">
        <v>66</v>
      </c>
      <c r="O284" s="1" t="s">
        <v>184</v>
      </c>
      <c r="P284" s="9">
        <v>0.1</v>
      </c>
      <c r="Q284" s="30" t="s">
        <v>127</v>
      </c>
      <c r="R284" s="9">
        <v>0.6</v>
      </c>
      <c r="S284" s="30" t="s">
        <v>166</v>
      </c>
      <c r="T284" s="1" t="s">
        <v>4</v>
      </c>
      <c r="U284" s="1" t="s">
        <v>33</v>
      </c>
      <c r="V284" s="1" t="str">
        <f t="shared" si="12"/>
        <v>Y</v>
      </c>
      <c r="W284" s="1" t="s">
        <v>28</v>
      </c>
      <c r="X284" s="8">
        <f>IF(W284="TFT",INDEX('Unit Cost Source Data'!$L$2:$L$87,MATCH('Measurement and Pricing Data'!C284,'Unit Cost Source Data'!$A$2:$A$87,0)),IF(W284="Volume",INDEX('Unit Cost Source Data'!$M$2:$M$87,MATCH('Measurement and Pricing Data'!C284,'Unit Cost Source Data'!$A$2:$A$87,0)),IF(W284="Height",INDEX('Unit Cost Source Data'!$N$2:$N$87,MATCH('Measurement and Pricing Data'!C284,'Unit Cost Source Data'!$A$2:$A$87,0)),"n/a")))</f>
        <v>62.700681380483083</v>
      </c>
      <c r="Y284" s="27">
        <f>IF(W284="TFT",(F284/G284)^2*PI()/4*G284*X284,IF(W284="Volume",PI()*4/3*(H284/2)^2*H284/2*X284,IF(W284="DRT",INDEX('Unit Cost Source Data'!$K$2:$K$87,MATCH('Measurement and Pricing Data'!C284,'Unit Cost Source Data'!$A$2:$A$87,0)),IF(W284="CCT",(1.08)^E284*INDEX('Unit Cost Source Data'!$K$2:$K$87,MATCH('Measurement and Pricing Data'!C284,'Unit Cost Source Data'!$A$2:$A$87,0))*2.5,IF(W284="Height",X284*H284)))))</f>
        <v>3988.8449999999993</v>
      </c>
      <c r="Z284" s="27">
        <f>IF(W284="CCT","n/a",INDEX('Unit Cost Source Data'!$K$2:$K$87,MATCH('Measurement and Pricing Data'!C284,'Unit Cost Source Data'!$A$2:$A$87,0))*1.5)</f>
        <v>295.46999999999997</v>
      </c>
      <c r="AA284" s="15">
        <f t="shared" si="13"/>
        <v>1994.4224999999992</v>
      </c>
      <c r="AB284" s="15">
        <f t="shared" si="14"/>
        <v>2000</v>
      </c>
    </row>
    <row r="285" spans="1:28" ht="28.8" x14ac:dyDescent="0.3">
      <c r="A285" s="1">
        <v>284</v>
      </c>
      <c r="B285" s="1">
        <v>1</v>
      </c>
      <c r="C285" s="6" t="s">
        <v>44</v>
      </c>
      <c r="D285" s="1" t="str">
        <f>INDEX('Name Conversion Table'!$B$2:$B$31,MATCH('Measurement and Pricing Data'!C285,'Name Conversion Table'!$A$2:$A$31,0))</f>
        <v>Coast Live Oak</v>
      </c>
      <c r="E285" s="1" t="s">
        <v>4</v>
      </c>
      <c r="F285" s="39">
        <v>25</v>
      </c>
      <c r="G285" s="10">
        <v>2</v>
      </c>
      <c r="H285" s="4">
        <v>35</v>
      </c>
      <c r="I285" s="4" t="s">
        <v>33</v>
      </c>
      <c r="J285" s="4" t="s">
        <v>93</v>
      </c>
      <c r="K285" s="4" t="s">
        <v>33</v>
      </c>
      <c r="L285" s="4" t="s">
        <v>32</v>
      </c>
      <c r="M285" s="4" t="s">
        <v>63</v>
      </c>
      <c r="N285" s="4" t="s">
        <v>66</v>
      </c>
      <c r="O285" s="1" t="s">
        <v>184</v>
      </c>
      <c r="P285" s="9">
        <v>0.6</v>
      </c>
      <c r="Q285" s="30" t="s">
        <v>60</v>
      </c>
      <c r="R285" s="9">
        <v>0.8</v>
      </c>
      <c r="S285" s="30" t="s">
        <v>73</v>
      </c>
      <c r="T285" s="1" t="s">
        <v>4</v>
      </c>
      <c r="U285" s="1" t="s">
        <v>33</v>
      </c>
      <c r="V285" s="1" t="str">
        <f t="shared" si="12"/>
        <v>Y</v>
      </c>
      <c r="W285" s="1" t="s">
        <v>28</v>
      </c>
      <c r="X285" s="8">
        <f>IF(W285="TFT",INDEX('Unit Cost Source Data'!$L$2:$L$87,MATCH('Measurement and Pricing Data'!C285,'Unit Cost Source Data'!$A$2:$A$87,0)),IF(W285="Volume",INDEX('Unit Cost Source Data'!$M$2:$M$87,MATCH('Measurement and Pricing Data'!C285,'Unit Cost Source Data'!$A$2:$A$87,0)),IF(W285="Height",INDEX('Unit Cost Source Data'!$N$2:$N$87,MATCH('Measurement and Pricing Data'!C285,'Unit Cost Source Data'!$A$2:$A$87,0)),"n/a")))</f>
        <v>62.700681380483083</v>
      </c>
      <c r="Y285" s="27">
        <f>IF(W285="TFT",(F285/G285)^2*PI()/4*G285*X285,IF(W285="Volume",PI()*4/3*(H285/2)^2*H285/2*X285,IF(W285="DRT",INDEX('Unit Cost Source Data'!$K$2:$K$87,MATCH('Measurement and Pricing Data'!C285,'Unit Cost Source Data'!$A$2:$A$87,0)),IF(W285="CCT",(1.08)^E285*INDEX('Unit Cost Source Data'!$K$2:$K$87,MATCH('Measurement and Pricing Data'!C285,'Unit Cost Source Data'!$A$2:$A$87,0))*2.5,IF(W285="Height",X285*H285)))))</f>
        <v>15389.062499999998</v>
      </c>
      <c r="Z285" s="27">
        <f>IF(W285="CCT","n/a",INDEX('Unit Cost Source Data'!$K$2:$K$87,MATCH('Measurement and Pricing Data'!C285,'Unit Cost Source Data'!$A$2:$A$87,0))*1.5)</f>
        <v>295.46999999999997</v>
      </c>
      <c r="AA285" s="15">
        <f t="shared" si="13"/>
        <v>3077.8125000000018</v>
      </c>
      <c r="AB285" s="15">
        <f t="shared" si="14"/>
        <v>3100</v>
      </c>
    </row>
    <row r="286" spans="1:28" ht="28.8" x14ac:dyDescent="0.3">
      <c r="A286" s="1">
        <v>285</v>
      </c>
      <c r="B286" s="1">
        <v>1</v>
      </c>
      <c r="C286" s="6" t="s">
        <v>44</v>
      </c>
      <c r="D286" s="1" t="str">
        <f>INDEX('Name Conversion Table'!$B$2:$B$31,MATCH('Measurement and Pricing Data'!C286,'Name Conversion Table'!$A$2:$A$31,0))</f>
        <v>Coast Live Oak</v>
      </c>
      <c r="E286" s="1" t="s">
        <v>4</v>
      </c>
      <c r="F286" s="39">
        <v>16</v>
      </c>
      <c r="G286" s="10">
        <v>1</v>
      </c>
      <c r="H286" s="4">
        <v>50</v>
      </c>
      <c r="I286" s="4" t="s">
        <v>33</v>
      </c>
      <c r="J286" s="4" t="s">
        <v>93</v>
      </c>
      <c r="K286" s="4" t="s">
        <v>33</v>
      </c>
      <c r="L286" s="4" t="s">
        <v>32</v>
      </c>
      <c r="M286" s="4" t="s">
        <v>63</v>
      </c>
      <c r="N286" s="4" t="s">
        <v>66</v>
      </c>
      <c r="O286" s="1" t="s">
        <v>184</v>
      </c>
      <c r="P286" s="9">
        <v>0.4</v>
      </c>
      <c r="Q286" s="30" t="s">
        <v>60</v>
      </c>
      <c r="R286" s="9">
        <v>1</v>
      </c>
      <c r="S286" s="30" t="s">
        <v>4</v>
      </c>
      <c r="T286" s="1" t="s">
        <v>4</v>
      </c>
      <c r="U286" s="1" t="s">
        <v>33</v>
      </c>
      <c r="V286" s="1" t="str">
        <f t="shared" si="12"/>
        <v>Y</v>
      </c>
      <c r="W286" s="1" t="s">
        <v>28</v>
      </c>
      <c r="X286" s="8">
        <f>IF(W286="TFT",INDEX('Unit Cost Source Data'!$L$2:$L$87,MATCH('Measurement and Pricing Data'!C286,'Unit Cost Source Data'!$A$2:$A$87,0)),IF(W286="Volume",INDEX('Unit Cost Source Data'!$M$2:$M$87,MATCH('Measurement and Pricing Data'!C286,'Unit Cost Source Data'!$A$2:$A$87,0)),IF(W286="Height",INDEX('Unit Cost Source Data'!$N$2:$N$87,MATCH('Measurement and Pricing Data'!C286,'Unit Cost Source Data'!$A$2:$A$87,0)),"n/a")))</f>
        <v>62.700681380483083</v>
      </c>
      <c r="Y286" s="27">
        <f>IF(W286="TFT",(F286/G286)^2*PI()/4*G286*X286,IF(W286="Volume",PI()*4/3*(H286/2)^2*H286/2*X286,IF(W286="DRT",INDEX('Unit Cost Source Data'!$K$2:$K$87,MATCH('Measurement and Pricing Data'!C286,'Unit Cost Source Data'!$A$2:$A$87,0)),IF(W286="CCT",(1.08)^E286*INDEX('Unit Cost Source Data'!$K$2:$K$87,MATCH('Measurement and Pricing Data'!C286,'Unit Cost Source Data'!$A$2:$A$87,0))*2.5,IF(W286="Height",X286*H286)))))</f>
        <v>12606.72</v>
      </c>
      <c r="Z286" s="27">
        <f>IF(W286="CCT","n/a",INDEX('Unit Cost Source Data'!$K$2:$K$87,MATCH('Measurement and Pricing Data'!C286,'Unit Cost Source Data'!$A$2:$A$87,0))*1.5)</f>
        <v>295.46999999999997</v>
      </c>
      <c r="AA286" s="15">
        <f t="shared" si="13"/>
        <v>7564.0319999999983</v>
      </c>
      <c r="AB286" s="15">
        <f t="shared" si="14"/>
        <v>7600</v>
      </c>
    </row>
    <row r="287" spans="1:28" ht="28.8" x14ac:dyDescent="0.3">
      <c r="A287" s="1">
        <v>286</v>
      </c>
      <c r="B287" s="1">
        <v>1</v>
      </c>
      <c r="C287" s="6" t="s">
        <v>44</v>
      </c>
      <c r="D287" s="1" t="str">
        <f>INDEX('Name Conversion Table'!$B$2:$B$31,MATCH('Measurement and Pricing Data'!C287,'Name Conversion Table'!$A$2:$A$31,0))</f>
        <v>Coast Live Oak</v>
      </c>
      <c r="E287" s="1" t="s">
        <v>4</v>
      </c>
      <c r="F287" s="39">
        <v>7</v>
      </c>
      <c r="G287" s="10">
        <v>1</v>
      </c>
      <c r="H287" s="4">
        <v>25</v>
      </c>
      <c r="I287" s="4" t="s">
        <v>33</v>
      </c>
      <c r="J287" s="4" t="s">
        <v>93</v>
      </c>
      <c r="K287" s="4" t="s">
        <v>33</v>
      </c>
      <c r="L287" s="4" t="s">
        <v>32</v>
      </c>
      <c r="M287" s="4" t="s">
        <v>63</v>
      </c>
      <c r="N287" s="4" t="s">
        <v>66</v>
      </c>
      <c r="O287" s="1" t="s">
        <v>184</v>
      </c>
      <c r="P287" s="9">
        <v>0.3</v>
      </c>
      <c r="Q287" s="30" t="s">
        <v>60</v>
      </c>
      <c r="R287" s="9">
        <v>1</v>
      </c>
      <c r="S287" s="30" t="s">
        <v>4</v>
      </c>
      <c r="T287" s="1" t="s">
        <v>4</v>
      </c>
      <c r="U287" s="1" t="s">
        <v>33</v>
      </c>
      <c r="V287" s="1" t="str">
        <f t="shared" si="12"/>
        <v>Y</v>
      </c>
      <c r="W287" s="1" t="s">
        <v>28</v>
      </c>
      <c r="X287" s="8">
        <f>IF(W287="TFT",INDEX('Unit Cost Source Data'!$L$2:$L$87,MATCH('Measurement and Pricing Data'!C287,'Unit Cost Source Data'!$A$2:$A$87,0)),IF(W287="Volume",INDEX('Unit Cost Source Data'!$M$2:$M$87,MATCH('Measurement and Pricing Data'!C287,'Unit Cost Source Data'!$A$2:$A$87,0)),IF(W287="Height",INDEX('Unit Cost Source Data'!$N$2:$N$87,MATCH('Measurement and Pricing Data'!C287,'Unit Cost Source Data'!$A$2:$A$87,0)),"n/a")))</f>
        <v>62.700681380483083</v>
      </c>
      <c r="Y287" s="27">
        <f>IF(W287="TFT",(F287/G287)^2*PI()/4*G287*X287,IF(W287="Volume",PI()*4/3*(H287/2)^2*H287/2*X287,IF(W287="DRT",INDEX('Unit Cost Source Data'!$K$2:$K$87,MATCH('Measurement and Pricing Data'!C287,'Unit Cost Source Data'!$A$2:$A$87,0)),IF(W287="CCT",(1.08)^E287*INDEX('Unit Cost Source Data'!$K$2:$K$87,MATCH('Measurement and Pricing Data'!C287,'Unit Cost Source Data'!$A$2:$A$87,0))*2.5,IF(W287="Height",X287*H287)))))</f>
        <v>2413.0049999999997</v>
      </c>
      <c r="Z287" s="27">
        <f>IF(W287="CCT","n/a",INDEX('Unit Cost Source Data'!$K$2:$K$87,MATCH('Measurement and Pricing Data'!C287,'Unit Cost Source Data'!$A$2:$A$87,0))*1.5)</f>
        <v>295.46999999999997</v>
      </c>
      <c r="AA287" s="15">
        <f t="shared" si="13"/>
        <v>1689.1034999999997</v>
      </c>
      <c r="AB287" s="15">
        <f t="shared" si="14"/>
        <v>1700</v>
      </c>
    </row>
    <row r="288" spans="1:28" ht="28.8" x14ac:dyDescent="0.3">
      <c r="A288" s="1">
        <v>287</v>
      </c>
      <c r="B288" s="1">
        <v>1</v>
      </c>
      <c r="C288" s="6" t="s">
        <v>44</v>
      </c>
      <c r="D288" s="1" t="str">
        <f>INDEX('Name Conversion Table'!$B$2:$B$31,MATCH('Measurement and Pricing Data'!C288,'Name Conversion Table'!$A$2:$A$31,0))</f>
        <v>Coast Live Oak</v>
      </c>
      <c r="E288" s="1" t="s">
        <v>4</v>
      </c>
      <c r="F288" s="39">
        <v>20</v>
      </c>
      <c r="G288" s="10">
        <v>1</v>
      </c>
      <c r="H288" s="4">
        <v>40</v>
      </c>
      <c r="I288" s="4" t="s">
        <v>33</v>
      </c>
      <c r="J288" s="4" t="s">
        <v>93</v>
      </c>
      <c r="K288" s="4" t="s">
        <v>33</v>
      </c>
      <c r="L288" s="4" t="s">
        <v>32</v>
      </c>
      <c r="M288" s="4" t="s">
        <v>14</v>
      </c>
      <c r="N288" s="4" t="s">
        <v>66</v>
      </c>
      <c r="O288" s="1" t="s">
        <v>184</v>
      </c>
      <c r="P288" s="9">
        <v>0</v>
      </c>
      <c r="Q288" s="30" t="s">
        <v>55</v>
      </c>
      <c r="R288" s="9">
        <v>1</v>
      </c>
      <c r="S288" s="30" t="s">
        <v>4</v>
      </c>
      <c r="T288" s="1" t="s">
        <v>4</v>
      </c>
      <c r="U288" s="1" t="s">
        <v>33</v>
      </c>
      <c r="V288" s="1" t="str">
        <f t="shared" si="12"/>
        <v>N</v>
      </c>
      <c r="W288" s="1" t="s">
        <v>28</v>
      </c>
      <c r="X288" s="8">
        <f>IF(W288="TFT",INDEX('Unit Cost Source Data'!$L$2:$L$87,MATCH('Measurement and Pricing Data'!C288,'Unit Cost Source Data'!$A$2:$A$87,0)),IF(W288="Volume",INDEX('Unit Cost Source Data'!$M$2:$M$87,MATCH('Measurement and Pricing Data'!C288,'Unit Cost Source Data'!$A$2:$A$87,0)),IF(W288="Height",INDEX('Unit Cost Source Data'!$N$2:$N$87,MATCH('Measurement and Pricing Data'!C288,'Unit Cost Source Data'!$A$2:$A$87,0)),"n/a")))</f>
        <v>62.700681380483083</v>
      </c>
      <c r="Y288" s="27">
        <f>IF(W288="TFT",(F288/G288)^2*PI()/4*G288*X288,IF(W288="Volume",PI()*4/3*(H288/2)^2*H288/2*X288,IF(W288="DRT",INDEX('Unit Cost Source Data'!$K$2:$K$87,MATCH('Measurement and Pricing Data'!C288,'Unit Cost Source Data'!$A$2:$A$87,0)),IF(W288="CCT",(1.08)^E288*INDEX('Unit Cost Source Data'!$K$2:$K$87,MATCH('Measurement and Pricing Data'!C288,'Unit Cost Source Data'!$A$2:$A$87,0))*2.5,IF(W288="Height",X288*H288)))))</f>
        <v>19698</v>
      </c>
      <c r="Z288" s="27">
        <f>IF(W288="CCT","n/a",INDEX('Unit Cost Source Data'!$K$2:$K$87,MATCH('Measurement and Pricing Data'!C288,'Unit Cost Source Data'!$A$2:$A$87,0))*1.5)</f>
        <v>295.46999999999997</v>
      </c>
      <c r="AA288" s="15">
        <f t="shared" si="13"/>
        <v>19993.47</v>
      </c>
      <c r="AB288" s="15">
        <f t="shared" si="14"/>
        <v>20000</v>
      </c>
    </row>
    <row r="289" spans="1:28" ht="28.8" x14ac:dyDescent="0.3">
      <c r="A289" s="1">
        <v>288</v>
      </c>
      <c r="B289" s="1">
        <v>1</v>
      </c>
      <c r="C289" s="6" t="s">
        <v>44</v>
      </c>
      <c r="D289" s="1" t="str">
        <f>INDEX('Name Conversion Table'!$B$2:$B$31,MATCH('Measurement and Pricing Data'!C289,'Name Conversion Table'!$A$2:$A$31,0))</f>
        <v>Coast Live Oak</v>
      </c>
      <c r="E289" s="1" t="s">
        <v>4</v>
      </c>
      <c r="F289" s="39">
        <v>15</v>
      </c>
      <c r="G289" s="10">
        <v>1</v>
      </c>
      <c r="H289" s="4">
        <v>40</v>
      </c>
      <c r="I289" s="4" t="s">
        <v>33</v>
      </c>
      <c r="J289" s="4" t="s">
        <v>93</v>
      </c>
      <c r="K289" s="4" t="s">
        <v>33</v>
      </c>
      <c r="L289" s="4" t="s">
        <v>32</v>
      </c>
      <c r="M289" s="4" t="s">
        <v>63</v>
      </c>
      <c r="N289" s="4" t="s">
        <v>66</v>
      </c>
      <c r="O289" s="1" t="s">
        <v>184</v>
      </c>
      <c r="P289" s="9">
        <v>0.5</v>
      </c>
      <c r="Q289" s="30" t="s">
        <v>60</v>
      </c>
      <c r="R289" s="9">
        <v>1</v>
      </c>
      <c r="S289" s="30" t="s">
        <v>4</v>
      </c>
      <c r="T289" s="1" t="s">
        <v>4</v>
      </c>
      <c r="U289" s="1" t="s">
        <v>33</v>
      </c>
      <c r="V289" s="1" t="str">
        <f t="shared" si="12"/>
        <v>Y</v>
      </c>
      <c r="W289" s="1" t="s">
        <v>28</v>
      </c>
      <c r="X289" s="8">
        <f>IF(W289="TFT",INDEX('Unit Cost Source Data'!$L$2:$L$87,MATCH('Measurement and Pricing Data'!C289,'Unit Cost Source Data'!$A$2:$A$87,0)),IF(W289="Volume",INDEX('Unit Cost Source Data'!$M$2:$M$87,MATCH('Measurement and Pricing Data'!C289,'Unit Cost Source Data'!$A$2:$A$87,0)),IF(W289="Height",INDEX('Unit Cost Source Data'!$N$2:$N$87,MATCH('Measurement and Pricing Data'!C289,'Unit Cost Source Data'!$A$2:$A$87,0)),"n/a")))</f>
        <v>62.700681380483083</v>
      </c>
      <c r="Y289" s="27">
        <f>IF(W289="TFT",(F289/G289)^2*PI()/4*G289*X289,IF(W289="Volume",PI()*4/3*(H289/2)^2*H289/2*X289,IF(W289="DRT",INDEX('Unit Cost Source Data'!$K$2:$K$87,MATCH('Measurement and Pricing Data'!C289,'Unit Cost Source Data'!$A$2:$A$87,0)),IF(W289="CCT",(1.08)^E289*INDEX('Unit Cost Source Data'!$K$2:$K$87,MATCH('Measurement and Pricing Data'!C289,'Unit Cost Source Data'!$A$2:$A$87,0))*2.5,IF(W289="Height",X289*H289)))))</f>
        <v>11080.124999999998</v>
      </c>
      <c r="Z289" s="27">
        <f>IF(W289="CCT","n/a",INDEX('Unit Cost Source Data'!$K$2:$K$87,MATCH('Measurement and Pricing Data'!C289,'Unit Cost Source Data'!$A$2:$A$87,0))*1.5)</f>
        <v>295.46999999999997</v>
      </c>
      <c r="AA289" s="15">
        <f t="shared" si="13"/>
        <v>5540.0624999999982</v>
      </c>
      <c r="AB289" s="15">
        <f t="shared" si="14"/>
        <v>5500</v>
      </c>
    </row>
    <row r="290" spans="1:28" ht="28.8" x14ac:dyDescent="0.3">
      <c r="A290" s="1">
        <v>289</v>
      </c>
      <c r="B290" s="1">
        <v>1</v>
      </c>
      <c r="C290" s="6" t="s">
        <v>44</v>
      </c>
      <c r="D290" s="1" t="str">
        <f>INDEX('Name Conversion Table'!$B$2:$B$31,MATCH('Measurement and Pricing Data'!C290,'Name Conversion Table'!$A$2:$A$31,0))</f>
        <v>Coast Live Oak</v>
      </c>
      <c r="E290" s="1" t="s">
        <v>4</v>
      </c>
      <c r="F290" s="39">
        <v>18</v>
      </c>
      <c r="G290" s="10">
        <v>2</v>
      </c>
      <c r="H290" s="4">
        <v>30</v>
      </c>
      <c r="I290" s="4" t="s">
        <v>33</v>
      </c>
      <c r="J290" s="4" t="s">
        <v>93</v>
      </c>
      <c r="K290" s="4" t="s">
        <v>33</v>
      </c>
      <c r="L290" s="4" t="s">
        <v>32</v>
      </c>
      <c r="M290" s="4" t="s">
        <v>63</v>
      </c>
      <c r="N290" s="4" t="s">
        <v>66</v>
      </c>
      <c r="O290" s="1" t="s">
        <v>184</v>
      </c>
      <c r="P290" s="9">
        <v>0.5</v>
      </c>
      <c r="Q290" s="30" t="s">
        <v>60</v>
      </c>
      <c r="R290" s="9">
        <v>0.6</v>
      </c>
      <c r="S290" s="30" t="s">
        <v>151</v>
      </c>
      <c r="T290" s="1" t="s">
        <v>4</v>
      </c>
      <c r="U290" s="1" t="s">
        <v>33</v>
      </c>
      <c r="V290" s="1" t="str">
        <f t="shared" si="12"/>
        <v>Y</v>
      </c>
      <c r="W290" s="1" t="s">
        <v>28</v>
      </c>
      <c r="X290" s="8">
        <f>IF(W290="TFT",INDEX('Unit Cost Source Data'!$L$2:$L$87,MATCH('Measurement and Pricing Data'!C290,'Unit Cost Source Data'!$A$2:$A$87,0)),IF(W290="Volume",INDEX('Unit Cost Source Data'!$M$2:$M$87,MATCH('Measurement and Pricing Data'!C290,'Unit Cost Source Data'!$A$2:$A$87,0)),IF(W290="Height",INDEX('Unit Cost Source Data'!$N$2:$N$87,MATCH('Measurement and Pricing Data'!C290,'Unit Cost Source Data'!$A$2:$A$87,0)),"n/a")))</f>
        <v>62.700681380483083</v>
      </c>
      <c r="Y290" s="27">
        <f>IF(W290="TFT",(F290/G290)^2*PI()/4*G290*X290,IF(W290="Volume",PI()*4/3*(H290/2)^2*H290/2*X290,IF(W290="DRT",INDEX('Unit Cost Source Data'!$K$2:$K$87,MATCH('Measurement and Pricing Data'!C290,'Unit Cost Source Data'!$A$2:$A$87,0)),IF(W290="CCT",(1.08)^E290*INDEX('Unit Cost Source Data'!$K$2:$K$87,MATCH('Measurement and Pricing Data'!C290,'Unit Cost Source Data'!$A$2:$A$87,0))*2.5,IF(W290="Height",X290*H290)))))</f>
        <v>7977.6899999999987</v>
      </c>
      <c r="Z290" s="27">
        <f>IF(W290="CCT","n/a",INDEX('Unit Cost Source Data'!$K$2:$K$87,MATCH('Measurement and Pricing Data'!C290,'Unit Cost Source Data'!$A$2:$A$87,0))*1.5)</f>
        <v>295.46999999999997</v>
      </c>
      <c r="AA290" s="15">
        <f t="shared" si="13"/>
        <v>797.76899999999932</v>
      </c>
      <c r="AB290" s="15">
        <f t="shared" si="14"/>
        <v>800</v>
      </c>
    </row>
    <row r="291" spans="1:28" ht="28.8" x14ac:dyDescent="0.3">
      <c r="A291" s="1">
        <v>290</v>
      </c>
      <c r="B291" s="1">
        <v>1</v>
      </c>
      <c r="C291" s="6" t="s">
        <v>44</v>
      </c>
      <c r="D291" s="1" t="str">
        <f>INDEX('Name Conversion Table'!$B$2:$B$31,MATCH('Measurement and Pricing Data'!C291,'Name Conversion Table'!$A$2:$A$31,0))</f>
        <v>Coast Live Oak</v>
      </c>
      <c r="E291" s="1" t="s">
        <v>4</v>
      </c>
      <c r="F291" s="39">
        <v>33</v>
      </c>
      <c r="G291" s="10">
        <v>3</v>
      </c>
      <c r="H291" s="4">
        <v>45</v>
      </c>
      <c r="I291" s="4" t="s">
        <v>33</v>
      </c>
      <c r="J291" s="4" t="s">
        <v>93</v>
      </c>
      <c r="K291" s="4" t="s">
        <v>33</v>
      </c>
      <c r="L291" s="4" t="s">
        <v>32</v>
      </c>
      <c r="M291" s="4" t="s">
        <v>63</v>
      </c>
      <c r="N291" s="4" t="s">
        <v>66</v>
      </c>
      <c r="O291" s="1" t="s">
        <v>184</v>
      </c>
      <c r="P291" s="9">
        <v>0.65</v>
      </c>
      <c r="Q291" s="30" t="s">
        <v>60</v>
      </c>
      <c r="R291" s="9">
        <v>0.7</v>
      </c>
      <c r="S291" s="30" t="s">
        <v>167</v>
      </c>
      <c r="T291" s="1" t="s">
        <v>4</v>
      </c>
      <c r="U291" s="1" t="s">
        <v>33</v>
      </c>
      <c r="V291" s="1" t="str">
        <f t="shared" si="12"/>
        <v>Y</v>
      </c>
      <c r="W291" s="1" t="s">
        <v>28</v>
      </c>
      <c r="X291" s="8">
        <f>IF(W291="TFT",INDEX('Unit Cost Source Data'!$L$2:$L$87,MATCH('Measurement and Pricing Data'!C291,'Unit Cost Source Data'!$A$2:$A$87,0)),IF(W291="Volume",INDEX('Unit Cost Source Data'!$M$2:$M$87,MATCH('Measurement and Pricing Data'!C291,'Unit Cost Source Data'!$A$2:$A$87,0)),IF(W291="Height",INDEX('Unit Cost Source Data'!$N$2:$N$87,MATCH('Measurement and Pricing Data'!C291,'Unit Cost Source Data'!$A$2:$A$87,0)),"n/a")))</f>
        <v>62.700681380483083</v>
      </c>
      <c r="Y291" s="27">
        <f>IF(W291="TFT",(F291/G291)^2*PI()/4*G291*X291,IF(W291="Volume",PI()*4/3*(H291/2)^2*H291/2*X291,IF(W291="DRT",INDEX('Unit Cost Source Data'!$K$2:$K$87,MATCH('Measurement and Pricing Data'!C291,'Unit Cost Source Data'!$A$2:$A$87,0)),IF(W291="CCT",(1.08)^E291*INDEX('Unit Cost Source Data'!$K$2:$K$87,MATCH('Measurement and Pricing Data'!C291,'Unit Cost Source Data'!$A$2:$A$87,0))*2.5,IF(W291="Height",X291*H291)))))</f>
        <v>17875.935000000001</v>
      </c>
      <c r="Z291" s="27">
        <f>IF(W291="CCT","n/a",INDEX('Unit Cost Source Data'!$K$2:$K$87,MATCH('Measurement and Pricing Data'!C291,'Unit Cost Source Data'!$A$2:$A$87,0))*1.5)</f>
        <v>295.46999999999997</v>
      </c>
      <c r="AA291" s="15">
        <f t="shared" si="13"/>
        <v>893.79674999999952</v>
      </c>
      <c r="AB291" s="15">
        <f t="shared" si="14"/>
        <v>890</v>
      </c>
    </row>
    <row r="292" spans="1:28" ht="28.8" x14ac:dyDescent="0.3">
      <c r="A292" s="1">
        <v>291</v>
      </c>
      <c r="B292" s="1">
        <v>1</v>
      </c>
      <c r="C292" s="6" t="s">
        <v>44</v>
      </c>
      <c r="D292" s="1" t="str">
        <f>INDEX('Name Conversion Table'!$B$2:$B$31,MATCH('Measurement and Pricing Data'!C292,'Name Conversion Table'!$A$2:$A$31,0))</f>
        <v>Coast Live Oak</v>
      </c>
      <c r="E292" s="1" t="s">
        <v>4</v>
      </c>
      <c r="F292" s="39">
        <v>13</v>
      </c>
      <c r="G292" s="10">
        <v>1</v>
      </c>
      <c r="H292" s="4">
        <v>35</v>
      </c>
      <c r="I292" s="4" t="s">
        <v>33</v>
      </c>
      <c r="J292" s="4" t="s">
        <v>93</v>
      </c>
      <c r="K292" s="4" t="s">
        <v>33</v>
      </c>
      <c r="L292" s="4" t="s">
        <v>32</v>
      </c>
      <c r="M292" s="4" t="s">
        <v>63</v>
      </c>
      <c r="N292" s="4" t="s">
        <v>66</v>
      </c>
      <c r="O292" s="1" t="s">
        <v>184</v>
      </c>
      <c r="P292" s="9">
        <v>0.6</v>
      </c>
      <c r="Q292" s="30" t="s">
        <v>60</v>
      </c>
      <c r="R292" s="9">
        <v>0.8</v>
      </c>
      <c r="S292" s="30" t="s">
        <v>65</v>
      </c>
      <c r="T292" s="1" t="s">
        <v>4</v>
      </c>
      <c r="U292" s="1" t="s">
        <v>33</v>
      </c>
      <c r="V292" s="1" t="str">
        <f t="shared" si="12"/>
        <v>Y</v>
      </c>
      <c r="W292" s="1" t="s">
        <v>28</v>
      </c>
      <c r="X292" s="8">
        <f>IF(W292="TFT",INDEX('Unit Cost Source Data'!$L$2:$L$87,MATCH('Measurement and Pricing Data'!C292,'Unit Cost Source Data'!$A$2:$A$87,0)),IF(W292="Volume",INDEX('Unit Cost Source Data'!$M$2:$M$87,MATCH('Measurement and Pricing Data'!C292,'Unit Cost Source Data'!$A$2:$A$87,0)),IF(W292="Height",INDEX('Unit Cost Source Data'!$N$2:$N$87,MATCH('Measurement and Pricing Data'!C292,'Unit Cost Source Data'!$A$2:$A$87,0)),"n/a")))</f>
        <v>62.700681380483083</v>
      </c>
      <c r="Y292" s="27">
        <f>IF(W292="TFT",(F292/G292)^2*PI()/4*G292*X292,IF(W292="Volume",PI()*4/3*(H292/2)^2*H292/2*X292,IF(W292="DRT",INDEX('Unit Cost Source Data'!$K$2:$K$87,MATCH('Measurement and Pricing Data'!C292,'Unit Cost Source Data'!$A$2:$A$87,0)),IF(W292="CCT",(1.08)^E292*INDEX('Unit Cost Source Data'!$K$2:$K$87,MATCH('Measurement and Pricing Data'!C292,'Unit Cost Source Data'!$A$2:$A$87,0))*2.5,IF(W292="Height",X292*H292)))))</f>
        <v>8322.4049999999988</v>
      </c>
      <c r="Z292" s="27">
        <f>IF(W292="CCT","n/a",INDEX('Unit Cost Source Data'!$K$2:$K$87,MATCH('Measurement and Pricing Data'!C292,'Unit Cost Source Data'!$A$2:$A$87,0))*1.5)</f>
        <v>295.46999999999997</v>
      </c>
      <c r="AA292" s="15">
        <f t="shared" si="13"/>
        <v>1664.4809999999998</v>
      </c>
      <c r="AB292" s="15">
        <f t="shared" si="14"/>
        <v>1700</v>
      </c>
    </row>
    <row r="293" spans="1:28" ht="28.8" x14ac:dyDescent="0.3">
      <c r="A293" s="1">
        <v>292</v>
      </c>
      <c r="B293" s="1">
        <v>1</v>
      </c>
      <c r="C293" s="6" t="s">
        <v>44</v>
      </c>
      <c r="D293" s="1" t="str">
        <f>INDEX('Name Conversion Table'!$B$2:$B$31,MATCH('Measurement and Pricing Data'!C293,'Name Conversion Table'!$A$2:$A$31,0))</f>
        <v>Coast Live Oak</v>
      </c>
      <c r="E293" s="1" t="s">
        <v>4</v>
      </c>
      <c r="F293" s="39">
        <v>11</v>
      </c>
      <c r="G293" s="10">
        <v>1</v>
      </c>
      <c r="H293" s="4">
        <v>35</v>
      </c>
      <c r="I293" s="4" t="s">
        <v>33</v>
      </c>
      <c r="J293" s="4" t="s">
        <v>93</v>
      </c>
      <c r="K293" s="4" t="s">
        <v>33</v>
      </c>
      <c r="L293" s="4" t="s">
        <v>32</v>
      </c>
      <c r="M293" s="4" t="s">
        <v>63</v>
      </c>
      <c r="N293" s="4" t="s">
        <v>66</v>
      </c>
      <c r="O293" s="1" t="s">
        <v>184</v>
      </c>
      <c r="P293" s="9">
        <v>0.6</v>
      </c>
      <c r="Q293" s="30" t="s">
        <v>60</v>
      </c>
      <c r="R293" s="9">
        <v>0.8</v>
      </c>
      <c r="S293" s="30" t="s">
        <v>161</v>
      </c>
      <c r="T293" s="1" t="s">
        <v>4</v>
      </c>
      <c r="U293" s="1" t="s">
        <v>33</v>
      </c>
      <c r="V293" s="1" t="str">
        <f t="shared" si="12"/>
        <v>Y</v>
      </c>
      <c r="W293" s="1" t="s">
        <v>28</v>
      </c>
      <c r="X293" s="8">
        <f>IF(W293="TFT",INDEX('Unit Cost Source Data'!$L$2:$L$87,MATCH('Measurement and Pricing Data'!C293,'Unit Cost Source Data'!$A$2:$A$87,0)),IF(W293="Volume",INDEX('Unit Cost Source Data'!$M$2:$M$87,MATCH('Measurement and Pricing Data'!C293,'Unit Cost Source Data'!$A$2:$A$87,0)),IF(W293="Height",INDEX('Unit Cost Source Data'!$N$2:$N$87,MATCH('Measurement and Pricing Data'!C293,'Unit Cost Source Data'!$A$2:$A$87,0)),"n/a")))</f>
        <v>62.700681380483083</v>
      </c>
      <c r="Y293" s="27">
        <f>IF(W293="TFT",(F293/G293)^2*PI()/4*G293*X293,IF(W293="Volume",PI()*4/3*(H293/2)^2*H293/2*X293,IF(W293="DRT",INDEX('Unit Cost Source Data'!$K$2:$K$87,MATCH('Measurement and Pricing Data'!C293,'Unit Cost Source Data'!$A$2:$A$87,0)),IF(W293="CCT",(1.08)^E293*INDEX('Unit Cost Source Data'!$K$2:$K$87,MATCH('Measurement and Pricing Data'!C293,'Unit Cost Source Data'!$A$2:$A$87,0))*2.5,IF(W293="Height",X293*H293)))))</f>
        <v>5958.6449999999995</v>
      </c>
      <c r="Z293" s="27">
        <f>IF(W293="CCT","n/a",INDEX('Unit Cost Source Data'!$K$2:$K$87,MATCH('Measurement and Pricing Data'!C293,'Unit Cost Source Data'!$A$2:$A$87,0))*1.5)</f>
        <v>295.46999999999997</v>
      </c>
      <c r="AA293" s="15">
        <f t="shared" si="13"/>
        <v>1191.7290000000012</v>
      </c>
      <c r="AB293" s="15">
        <f t="shared" si="14"/>
        <v>1200</v>
      </c>
    </row>
    <row r="294" spans="1:28" ht="28.8" x14ac:dyDescent="0.3">
      <c r="A294" s="1">
        <v>293</v>
      </c>
      <c r="B294" s="1">
        <v>1</v>
      </c>
      <c r="C294" s="6" t="s">
        <v>44</v>
      </c>
      <c r="D294" s="1" t="str">
        <f>INDEX('Name Conversion Table'!$B$2:$B$31,MATCH('Measurement and Pricing Data'!C294,'Name Conversion Table'!$A$2:$A$31,0))</f>
        <v>Coast Live Oak</v>
      </c>
      <c r="E294" s="1" t="s">
        <v>4</v>
      </c>
      <c r="F294" s="39">
        <v>8</v>
      </c>
      <c r="G294" s="10">
        <v>1</v>
      </c>
      <c r="H294" s="4">
        <v>25</v>
      </c>
      <c r="I294" s="4" t="s">
        <v>33</v>
      </c>
      <c r="J294" s="4" t="s">
        <v>93</v>
      </c>
      <c r="K294" s="4" t="s">
        <v>33</v>
      </c>
      <c r="L294" s="4" t="s">
        <v>32</v>
      </c>
      <c r="M294" s="4" t="s">
        <v>63</v>
      </c>
      <c r="N294" s="4" t="s">
        <v>66</v>
      </c>
      <c r="O294" s="1" t="s">
        <v>184</v>
      </c>
      <c r="P294" s="9">
        <v>0.4</v>
      </c>
      <c r="Q294" s="30" t="s">
        <v>60</v>
      </c>
      <c r="R294" s="9">
        <v>0.8</v>
      </c>
      <c r="S294" s="30" t="s">
        <v>161</v>
      </c>
      <c r="T294" s="1" t="s">
        <v>4</v>
      </c>
      <c r="U294" s="1" t="s">
        <v>33</v>
      </c>
      <c r="V294" s="1" t="str">
        <f t="shared" si="12"/>
        <v>Y</v>
      </c>
      <c r="W294" s="1" t="s">
        <v>28</v>
      </c>
      <c r="X294" s="8">
        <f>IF(W294="TFT",INDEX('Unit Cost Source Data'!$L$2:$L$87,MATCH('Measurement and Pricing Data'!C294,'Unit Cost Source Data'!$A$2:$A$87,0)),IF(W294="Volume",INDEX('Unit Cost Source Data'!$M$2:$M$87,MATCH('Measurement and Pricing Data'!C294,'Unit Cost Source Data'!$A$2:$A$87,0)),IF(W294="Height",INDEX('Unit Cost Source Data'!$N$2:$N$87,MATCH('Measurement and Pricing Data'!C294,'Unit Cost Source Data'!$A$2:$A$87,0)),"n/a")))</f>
        <v>62.700681380483083</v>
      </c>
      <c r="Y294" s="27">
        <f>IF(W294="TFT",(F294/G294)^2*PI()/4*G294*X294,IF(W294="Volume",PI()*4/3*(H294/2)^2*H294/2*X294,IF(W294="DRT",INDEX('Unit Cost Source Data'!$K$2:$K$87,MATCH('Measurement and Pricing Data'!C294,'Unit Cost Source Data'!$A$2:$A$87,0)),IF(W294="CCT",(1.08)^E294*INDEX('Unit Cost Source Data'!$K$2:$K$87,MATCH('Measurement and Pricing Data'!C294,'Unit Cost Source Data'!$A$2:$A$87,0))*2.5,IF(W294="Height",X294*H294)))))</f>
        <v>3151.68</v>
      </c>
      <c r="Z294" s="27">
        <f>IF(W294="CCT","n/a",INDEX('Unit Cost Source Data'!$K$2:$K$87,MATCH('Measurement and Pricing Data'!C294,'Unit Cost Source Data'!$A$2:$A$87,0))*1.5)</f>
        <v>295.46999999999997</v>
      </c>
      <c r="AA294" s="15">
        <f t="shared" si="13"/>
        <v>1260.6719999999998</v>
      </c>
      <c r="AB294" s="15">
        <f t="shared" si="14"/>
        <v>1300</v>
      </c>
    </row>
    <row r="295" spans="1:28" ht="28.8" x14ac:dyDescent="0.3">
      <c r="A295" s="1">
        <v>294</v>
      </c>
      <c r="B295" s="1">
        <v>1</v>
      </c>
      <c r="C295" s="6" t="s">
        <v>44</v>
      </c>
      <c r="D295" s="1" t="str">
        <f>INDEX('Name Conversion Table'!$B$2:$B$31,MATCH('Measurement and Pricing Data'!C295,'Name Conversion Table'!$A$2:$A$31,0))</f>
        <v>Coast Live Oak</v>
      </c>
      <c r="E295" s="1" t="s">
        <v>4</v>
      </c>
      <c r="F295" s="39">
        <v>30</v>
      </c>
      <c r="G295" s="10">
        <v>1</v>
      </c>
      <c r="H295" s="4">
        <v>50</v>
      </c>
      <c r="I295" s="4" t="s">
        <v>33</v>
      </c>
      <c r="J295" s="4" t="s">
        <v>93</v>
      </c>
      <c r="K295" s="4" t="s">
        <v>33</v>
      </c>
      <c r="L295" s="4" t="s">
        <v>32</v>
      </c>
      <c r="M295" s="4" t="s">
        <v>14</v>
      </c>
      <c r="N295" s="4" t="s">
        <v>66</v>
      </c>
      <c r="O295" s="1" t="s">
        <v>184</v>
      </c>
      <c r="P295" s="9">
        <v>0</v>
      </c>
      <c r="Q295" s="30" t="s">
        <v>55</v>
      </c>
      <c r="R295" s="9">
        <v>0.5</v>
      </c>
      <c r="S295" s="30" t="s">
        <v>151</v>
      </c>
      <c r="T295" s="1" t="s">
        <v>4</v>
      </c>
      <c r="U295" s="1" t="s">
        <v>33</v>
      </c>
      <c r="V295" s="1" t="str">
        <f t="shared" si="12"/>
        <v>N</v>
      </c>
      <c r="W295" s="1" t="s">
        <v>28</v>
      </c>
      <c r="X295" s="8">
        <f>IF(W295="TFT",INDEX('Unit Cost Source Data'!$L$2:$L$87,MATCH('Measurement and Pricing Data'!C295,'Unit Cost Source Data'!$A$2:$A$87,0)),IF(W295="Volume",INDEX('Unit Cost Source Data'!$M$2:$M$87,MATCH('Measurement and Pricing Data'!C295,'Unit Cost Source Data'!$A$2:$A$87,0)),IF(W295="Height",INDEX('Unit Cost Source Data'!$N$2:$N$87,MATCH('Measurement and Pricing Data'!C295,'Unit Cost Source Data'!$A$2:$A$87,0)),"n/a")))</f>
        <v>62.700681380483083</v>
      </c>
      <c r="Y295" s="27">
        <f>IF(W295="TFT",(F295/G295)^2*PI()/4*G295*X295,IF(W295="Volume",PI()*4/3*(H295/2)^2*H295/2*X295,IF(W295="DRT",INDEX('Unit Cost Source Data'!$K$2:$K$87,MATCH('Measurement and Pricing Data'!C295,'Unit Cost Source Data'!$A$2:$A$87,0)),IF(W295="CCT",(1.08)^E295*INDEX('Unit Cost Source Data'!$K$2:$K$87,MATCH('Measurement and Pricing Data'!C295,'Unit Cost Source Data'!$A$2:$A$87,0))*2.5,IF(W295="Height",X295*H295)))))</f>
        <v>44320.499999999993</v>
      </c>
      <c r="Z295" s="27">
        <f>IF(W295="CCT","n/a",INDEX('Unit Cost Source Data'!$K$2:$K$87,MATCH('Measurement and Pricing Data'!C295,'Unit Cost Source Data'!$A$2:$A$87,0))*1.5)</f>
        <v>295.46999999999997</v>
      </c>
      <c r="AA295" s="15">
        <f t="shared" si="13"/>
        <v>22455.719999999998</v>
      </c>
      <c r="AB295" s="15">
        <f t="shared" si="14"/>
        <v>22000</v>
      </c>
    </row>
    <row r="296" spans="1:28" ht="28.8" x14ac:dyDescent="0.3">
      <c r="A296" s="1">
        <v>295</v>
      </c>
      <c r="B296" s="1">
        <v>1</v>
      </c>
      <c r="C296" s="6" t="s">
        <v>44</v>
      </c>
      <c r="D296" s="1" t="str">
        <f>INDEX('Name Conversion Table'!$B$2:$B$31,MATCH('Measurement and Pricing Data'!C296,'Name Conversion Table'!$A$2:$A$31,0))</f>
        <v>Coast Live Oak</v>
      </c>
      <c r="E296" s="1" t="s">
        <v>4</v>
      </c>
      <c r="F296" s="39">
        <v>13</v>
      </c>
      <c r="G296" s="10">
        <v>1</v>
      </c>
      <c r="H296" s="4">
        <v>35</v>
      </c>
      <c r="I296" s="4" t="s">
        <v>33</v>
      </c>
      <c r="J296" s="4" t="s">
        <v>93</v>
      </c>
      <c r="K296" s="4" t="s">
        <v>33</v>
      </c>
      <c r="L296" s="4" t="s">
        <v>32</v>
      </c>
      <c r="M296" s="4" t="s">
        <v>63</v>
      </c>
      <c r="N296" s="4" t="s">
        <v>66</v>
      </c>
      <c r="O296" s="1" t="s">
        <v>184</v>
      </c>
      <c r="P296" s="9">
        <v>0.7</v>
      </c>
      <c r="Q296" s="30" t="s">
        <v>60</v>
      </c>
      <c r="R296" s="9">
        <v>1</v>
      </c>
      <c r="S296" s="30" t="s">
        <v>4</v>
      </c>
      <c r="T296" s="1" t="s">
        <v>4</v>
      </c>
      <c r="U296" s="1" t="s">
        <v>33</v>
      </c>
      <c r="V296" s="1" t="str">
        <f t="shared" si="12"/>
        <v>Y</v>
      </c>
      <c r="W296" s="1" t="s">
        <v>28</v>
      </c>
      <c r="X296" s="8">
        <f>IF(W296="TFT",INDEX('Unit Cost Source Data'!$L$2:$L$87,MATCH('Measurement and Pricing Data'!C296,'Unit Cost Source Data'!$A$2:$A$87,0)),IF(W296="Volume",INDEX('Unit Cost Source Data'!$M$2:$M$87,MATCH('Measurement and Pricing Data'!C296,'Unit Cost Source Data'!$A$2:$A$87,0)),IF(W296="Height",INDEX('Unit Cost Source Data'!$N$2:$N$87,MATCH('Measurement and Pricing Data'!C296,'Unit Cost Source Data'!$A$2:$A$87,0)),"n/a")))</f>
        <v>62.700681380483083</v>
      </c>
      <c r="Y296" s="27">
        <f>IF(W296="TFT",(F296/G296)^2*PI()/4*G296*X296,IF(W296="Volume",PI()*4/3*(H296/2)^2*H296/2*X296,IF(W296="DRT",INDEX('Unit Cost Source Data'!$K$2:$K$87,MATCH('Measurement and Pricing Data'!C296,'Unit Cost Source Data'!$A$2:$A$87,0)),IF(W296="CCT",(1.08)^E296*INDEX('Unit Cost Source Data'!$K$2:$K$87,MATCH('Measurement and Pricing Data'!C296,'Unit Cost Source Data'!$A$2:$A$87,0))*2.5,IF(W296="Height",X296*H296)))))</f>
        <v>8322.4049999999988</v>
      </c>
      <c r="Z296" s="27">
        <f>IF(W296="CCT","n/a",INDEX('Unit Cost Source Data'!$K$2:$K$87,MATCH('Measurement and Pricing Data'!C296,'Unit Cost Source Data'!$A$2:$A$87,0))*1.5)</f>
        <v>295.46999999999997</v>
      </c>
      <c r="AA296" s="15">
        <f t="shared" si="13"/>
        <v>2496.7214999999987</v>
      </c>
      <c r="AB296" s="15">
        <f t="shared" si="14"/>
        <v>2500</v>
      </c>
    </row>
    <row r="297" spans="1:28" ht="28.8" x14ac:dyDescent="0.3">
      <c r="A297" s="1">
        <v>296</v>
      </c>
      <c r="B297" s="1">
        <v>1</v>
      </c>
      <c r="C297" s="6" t="s">
        <v>44</v>
      </c>
      <c r="D297" s="1" t="str">
        <f>INDEX('Name Conversion Table'!$B$2:$B$31,MATCH('Measurement and Pricing Data'!C297,'Name Conversion Table'!$A$2:$A$31,0))</f>
        <v>Coast Live Oak</v>
      </c>
      <c r="E297" s="1" t="s">
        <v>4</v>
      </c>
      <c r="F297" s="39">
        <v>10</v>
      </c>
      <c r="G297" s="10">
        <v>1</v>
      </c>
      <c r="H297" s="4">
        <v>35</v>
      </c>
      <c r="I297" s="4" t="s">
        <v>33</v>
      </c>
      <c r="J297" s="4" t="s">
        <v>93</v>
      </c>
      <c r="K297" s="4" t="s">
        <v>33</v>
      </c>
      <c r="L297" s="4" t="s">
        <v>32</v>
      </c>
      <c r="M297" s="4" t="s">
        <v>14</v>
      </c>
      <c r="N297" s="4" t="s">
        <v>66</v>
      </c>
      <c r="O297" s="1" t="s">
        <v>184</v>
      </c>
      <c r="P297" s="9">
        <v>0</v>
      </c>
      <c r="Q297" s="30" t="s">
        <v>55</v>
      </c>
      <c r="R297" s="9">
        <v>1</v>
      </c>
      <c r="S297" s="30" t="s">
        <v>4</v>
      </c>
      <c r="T297" s="1" t="s">
        <v>4</v>
      </c>
      <c r="U297" s="1" t="s">
        <v>33</v>
      </c>
      <c r="V297" s="1" t="str">
        <f t="shared" si="12"/>
        <v>N</v>
      </c>
      <c r="W297" s="1" t="s">
        <v>28</v>
      </c>
      <c r="X297" s="8">
        <f>IF(W297="TFT",INDEX('Unit Cost Source Data'!$L$2:$L$87,MATCH('Measurement and Pricing Data'!C297,'Unit Cost Source Data'!$A$2:$A$87,0)),IF(W297="Volume",INDEX('Unit Cost Source Data'!$M$2:$M$87,MATCH('Measurement and Pricing Data'!C297,'Unit Cost Source Data'!$A$2:$A$87,0)),IF(W297="Height",INDEX('Unit Cost Source Data'!$N$2:$N$87,MATCH('Measurement and Pricing Data'!C297,'Unit Cost Source Data'!$A$2:$A$87,0)),"n/a")))</f>
        <v>62.700681380483083</v>
      </c>
      <c r="Y297" s="27">
        <f>IF(W297="TFT",(F297/G297)^2*PI()/4*G297*X297,IF(W297="Volume",PI()*4/3*(H297/2)^2*H297/2*X297,IF(W297="DRT",INDEX('Unit Cost Source Data'!$K$2:$K$87,MATCH('Measurement and Pricing Data'!C297,'Unit Cost Source Data'!$A$2:$A$87,0)),IF(W297="CCT",(1.08)^E297*INDEX('Unit Cost Source Data'!$K$2:$K$87,MATCH('Measurement and Pricing Data'!C297,'Unit Cost Source Data'!$A$2:$A$87,0))*2.5,IF(W297="Height",X297*H297)))))</f>
        <v>4924.5</v>
      </c>
      <c r="Z297" s="27">
        <f>IF(W297="CCT","n/a",INDEX('Unit Cost Source Data'!$K$2:$K$87,MATCH('Measurement and Pricing Data'!C297,'Unit Cost Source Data'!$A$2:$A$87,0))*1.5)</f>
        <v>295.46999999999997</v>
      </c>
      <c r="AA297" s="15">
        <f t="shared" si="13"/>
        <v>5219.97</v>
      </c>
      <c r="AB297" s="15">
        <f t="shared" si="14"/>
        <v>5200</v>
      </c>
    </row>
    <row r="298" spans="1:28" ht="28.8" x14ac:dyDescent="0.3">
      <c r="A298" s="1">
        <v>297</v>
      </c>
      <c r="B298" s="1">
        <v>1</v>
      </c>
      <c r="C298" s="6" t="s">
        <v>44</v>
      </c>
      <c r="D298" s="1" t="str">
        <f>INDEX('Name Conversion Table'!$B$2:$B$31,MATCH('Measurement and Pricing Data'!C298,'Name Conversion Table'!$A$2:$A$31,0))</f>
        <v>Coast Live Oak</v>
      </c>
      <c r="E298" s="1" t="s">
        <v>4</v>
      </c>
      <c r="F298" s="39">
        <v>27</v>
      </c>
      <c r="G298" s="10">
        <v>2</v>
      </c>
      <c r="H298" s="4">
        <v>35</v>
      </c>
      <c r="I298" s="4" t="s">
        <v>33</v>
      </c>
      <c r="J298" s="4" t="s">
        <v>93</v>
      </c>
      <c r="K298" s="4" t="s">
        <v>33</v>
      </c>
      <c r="L298" s="4" t="s">
        <v>32</v>
      </c>
      <c r="M298" s="4" t="s">
        <v>63</v>
      </c>
      <c r="N298" s="4" t="s">
        <v>66</v>
      </c>
      <c r="O298" s="1" t="s">
        <v>184</v>
      </c>
      <c r="P298" s="9">
        <v>0.3</v>
      </c>
      <c r="Q298" s="30" t="s">
        <v>60</v>
      </c>
      <c r="R298" s="9">
        <v>1</v>
      </c>
      <c r="S298" s="30" t="s">
        <v>4</v>
      </c>
      <c r="T298" s="1" t="s">
        <v>4</v>
      </c>
      <c r="U298" s="1" t="s">
        <v>33</v>
      </c>
      <c r="V298" s="1" t="str">
        <f t="shared" si="12"/>
        <v>Y</v>
      </c>
      <c r="W298" s="1" t="s">
        <v>28</v>
      </c>
      <c r="X298" s="8">
        <f>IF(W298="TFT",INDEX('Unit Cost Source Data'!$L$2:$L$87,MATCH('Measurement and Pricing Data'!C298,'Unit Cost Source Data'!$A$2:$A$87,0)),IF(W298="Volume",INDEX('Unit Cost Source Data'!$M$2:$M$87,MATCH('Measurement and Pricing Data'!C298,'Unit Cost Source Data'!$A$2:$A$87,0)),IF(W298="Height",INDEX('Unit Cost Source Data'!$N$2:$N$87,MATCH('Measurement and Pricing Data'!C298,'Unit Cost Source Data'!$A$2:$A$87,0)),"n/a")))</f>
        <v>62.700681380483083</v>
      </c>
      <c r="Y298" s="27">
        <f>IF(W298="TFT",(F298/G298)^2*PI()/4*G298*X298,IF(W298="Volume",PI()*4/3*(H298/2)^2*H298/2*X298,IF(W298="DRT",INDEX('Unit Cost Source Data'!$K$2:$K$87,MATCH('Measurement and Pricing Data'!C298,'Unit Cost Source Data'!$A$2:$A$87,0)),IF(W298="CCT",(1.08)^E298*INDEX('Unit Cost Source Data'!$K$2:$K$87,MATCH('Measurement and Pricing Data'!C298,'Unit Cost Source Data'!$A$2:$A$87,0))*2.5,IF(W298="Height",X298*H298)))))</f>
        <v>17949.802499999998</v>
      </c>
      <c r="Z298" s="27">
        <f>IF(W298="CCT","n/a",INDEX('Unit Cost Source Data'!$K$2:$K$87,MATCH('Measurement and Pricing Data'!C298,'Unit Cost Source Data'!$A$2:$A$87,0))*1.5)</f>
        <v>295.46999999999997</v>
      </c>
      <c r="AA298" s="15">
        <f t="shared" si="13"/>
        <v>12564.86175</v>
      </c>
      <c r="AB298" s="15">
        <f t="shared" si="14"/>
        <v>13000</v>
      </c>
    </row>
    <row r="299" spans="1:28" ht="28.8" x14ac:dyDescent="0.3">
      <c r="A299" s="1">
        <v>298</v>
      </c>
      <c r="B299" s="1">
        <v>1</v>
      </c>
      <c r="C299" s="6" t="s">
        <v>44</v>
      </c>
      <c r="D299" s="1" t="str">
        <f>INDEX('Name Conversion Table'!$B$2:$B$31,MATCH('Measurement and Pricing Data'!C299,'Name Conversion Table'!$A$2:$A$31,0))</f>
        <v>Coast Live Oak</v>
      </c>
      <c r="E299" s="1" t="s">
        <v>4</v>
      </c>
      <c r="F299" s="39">
        <v>20</v>
      </c>
      <c r="G299" s="10">
        <v>2</v>
      </c>
      <c r="H299" s="4">
        <v>30</v>
      </c>
      <c r="I299" s="4" t="s">
        <v>33</v>
      </c>
      <c r="J299" s="4" t="s">
        <v>93</v>
      </c>
      <c r="K299" s="4" t="s">
        <v>33</v>
      </c>
      <c r="L299" s="4" t="s">
        <v>32</v>
      </c>
      <c r="M299" s="4" t="s">
        <v>63</v>
      </c>
      <c r="N299" s="4" t="s">
        <v>66</v>
      </c>
      <c r="O299" s="1" t="s">
        <v>184</v>
      </c>
      <c r="P299" s="9">
        <v>0.5</v>
      </c>
      <c r="Q299" s="30" t="s">
        <v>60</v>
      </c>
      <c r="R299" s="9">
        <v>1</v>
      </c>
      <c r="S299" s="30" t="s">
        <v>4</v>
      </c>
      <c r="T299" s="1" t="s">
        <v>4</v>
      </c>
      <c r="U299" s="1" t="s">
        <v>33</v>
      </c>
      <c r="V299" s="1" t="str">
        <f t="shared" si="12"/>
        <v>Y</v>
      </c>
      <c r="W299" s="1" t="s">
        <v>28</v>
      </c>
      <c r="X299" s="8">
        <f>IF(W299="TFT",INDEX('Unit Cost Source Data'!$L$2:$L$87,MATCH('Measurement and Pricing Data'!C299,'Unit Cost Source Data'!$A$2:$A$87,0)),IF(W299="Volume",INDEX('Unit Cost Source Data'!$M$2:$M$87,MATCH('Measurement and Pricing Data'!C299,'Unit Cost Source Data'!$A$2:$A$87,0)),IF(W299="Height",INDEX('Unit Cost Source Data'!$N$2:$N$87,MATCH('Measurement and Pricing Data'!C299,'Unit Cost Source Data'!$A$2:$A$87,0)),"n/a")))</f>
        <v>62.700681380483083</v>
      </c>
      <c r="Y299" s="27">
        <f>IF(W299="TFT",(F299/G299)^2*PI()/4*G299*X299,IF(W299="Volume",PI()*4/3*(H299/2)^2*H299/2*X299,IF(W299="DRT",INDEX('Unit Cost Source Data'!$K$2:$K$87,MATCH('Measurement and Pricing Data'!C299,'Unit Cost Source Data'!$A$2:$A$87,0)),IF(W299="CCT",(1.08)^E299*INDEX('Unit Cost Source Data'!$K$2:$K$87,MATCH('Measurement and Pricing Data'!C299,'Unit Cost Source Data'!$A$2:$A$87,0))*2.5,IF(W299="Height",X299*H299)))))</f>
        <v>9849</v>
      </c>
      <c r="Z299" s="27">
        <f>IF(W299="CCT","n/a",INDEX('Unit Cost Source Data'!$K$2:$K$87,MATCH('Measurement and Pricing Data'!C299,'Unit Cost Source Data'!$A$2:$A$87,0))*1.5)</f>
        <v>295.46999999999997</v>
      </c>
      <c r="AA299" s="15">
        <f t="shared" si="13"/>
        <v>4924.4999999999991</v>
      </c>
      <c r="AB299" s="15">
        <f t="shared" si="14"/>
        <v>4900</v>
      </c>
    </row>
    <row r="300" spans="1:28" ht="28.8" x14ac:dyDescent="0.3">
      <c r="A300" s="1">
        <v>299</v>
      </c>
      <c r="B300" s="1">
        <v>1</v>
      </c>
      <c r="C300" s="6" t="s">
        <v>44</v>
      </c>
      <c r="D300" s="1" t="str">
        <f>INDEX('Name Conversion Table'!$B$2:$B$31,MATCH('Measurement and Pricing Data'!C300,'Name Conversion Table'!$A$2:$A$31,0))</f>
        <v>Coast Live Oak</v>
      </c>
      <c r="E300" s="1" t="s">
        <v>4</v>
      </c>
      <c r="F300" s="39">
        <v>10</v>
      </c>
      <c r="G300" s="10">
        <v>1</v>
      </c>
      <c r="H300" s="4">
        <v>30</v>
      </c>
      <c r="I300" s="4" t="s">
        <v>33</v>
      </c>
      <c r="J300" s="4" t="s">
        <v>93</v>
      </c>
      <c r="K300" s="4" t="s">
        <v>33</v>
      </c>
      <c r="L300" s="4" t="s">
        <v>32</v>
      </c>
      <c r="M300" s="4" t="s">
        <v>63</v>
      </c>
      <c r="N300" s="4" t="s">
        <v>66</v>
      </c>
      <c r="O300" s="1" t="s">
        <v>184</v>
      </c>
      <c r="P300" s="9">
        <v>0.7</v>
      </c>
      <c r="Q300" s="30" t="s">
        <v>60</v>
      </c>
      <c r="R300" s="9">
        <v>1</v>
      </c>
      <c r="S300" s="30" t="s">
        <v>4</v>
      </c>
      <c r="T300" s="1" t="s">
        <v>4</v>
      </c>
      <c r="U300" s="1" t="s">
        <v>33</v>
      </c>
      <c r="V300" s="1" t="str">
        <f t="shared" si="12"/>
        <v>Y</v>
      </c>
      <c r="W300" s="1" t="s">
        <v>28</v>
      </c>
      <c r="X300" s="8">
        <f>IF(W300="TFT",INDEX('Unit Cost Source Data'!$L$2:$L$87,MATCH('Measurement and Pricing Data'!C300,'Unit Cost Source Data'!$A$2:$A$87,0)),IF(W300="Volume",INDEX('Unit Cost Source Data'!$M$2:$M$87,MATCH('Measurement and Pricing Data'!C300,'Unit Cost Source Data'!$A$2:$A$87,0)),IF(W300="Height",INDEX('Unit Cost Source Data'!$N$2:$N$87,MATCH('Measurement and Pricing Data'!C300,'Unit Cost Source Data'!$A$2:$A$87,0)),"n/a")))</f>
        <v>62.700681380483083</v>
      </c>
      <c r="Y300" s="27">
        <f>IF(W300="TFT",(F300/G300)^2*PI()/4*G300*X300,IF(W300="Volume",PI()*4/3*(H300/2)^2*H300/2*X300,IF(W300="DRT",INDEX('Unit Cost Source Data'!$K$2:$K$87,MATCH('Measurement and Pricing Data'!C300,'Unit Cost Source Data'!$A$2:$A$87,0)),IF(W300="CCT",(1.08)^E300*INDEX('Unit Cost Source Data'!$K$2:$K$87,MATCH('Measurement and Pricing Data'!C300,'Unit Cost Source Data'!$A$2:$A$87,0))*2.5,IF(W300="Height",X300*H300)))))</f>
        <v>4924.5</v>
      </c>
      <c r="Z300" s="27">
        <f>IF(W300="CCT","n/a",INDEX('Unit Cost Source Data'!$K$2:$K$87,MATCH('Measurement and Pricing Data'!C300,'Unit Cost Source Data'!$A$2:$A$87,0))*1.5)</f>
        <v>295.46999999999997</v>
      </c>
      <c r="AA300" s="15">
        <f t="shared" si="13"/>
        <v>1477.3500000000008</v>
      </c>
      <c r="AB300" s="15">
        <f t="shared" si="14"/>
        <v>1500</v>
      </c>
    </row>
    <row r="301" spans="1:28" ht="28.8" x14ac:dyDescent="0.3">
      <c r="A301" s="1">
        <v>300</v>
      </c>
      <c r="B301" s="1">
        <v>1</v>
      </c>
      <c r="C301" s="6" t="s">
        <v>44</v>
      </c>
      <c r="D301" s="1" t="str">
        <f>INDEX('Name Conversion Table'!$B$2:$B$31,MATCH('Measurement and Pricing Data'!C301,'Name Conversion Table'!$A$2:$A$31,0))</f>
        <v>Coast Live Oak</v>
      </c>
      <c r="E301" s="1" t="s">
        <v>4</v>
      </c>
      <c r="F301" s="39">
        <v>15</v>
      </c>
      <c r="G301" s="10">
        <v>1</v>
      </c>
      <c r="H301" s="4">
        <v>30</v>
      </c>
      <c r="I301" s="4" t="s">
        <v>33</v>
      </c>
      <c r="J301" s="4" t="s">
        <v>93</v>
      </c>
      <c r="K301" s="4" t="s">
        <v>33</v>
      </c>
      <c r="L301" s="4" t="s">
        <v>32</v>
      </c>
      <c r="M301" s="4" t="s">
        <v>14</v>
      </c>
      <c r="N301" s="4" t="s">
        <v>66</v>
      </c>
      <c r="O301" s="1" t="s">
        <v>184</v>
      </c>
      <c r="P301" s="9">
        <v>0</v>
      </c>
      <c r="Q301" s="30" t="s">
        <v>55</v>
      </c>
      <c r="R301" s="9">
        <v>1</v>
      </c>
      <c r="S301" s="30" t="s">
        <v>4</v>
      </c>
      <c r="T301" s="1" t="s">
        <v>4</v>
      </c>
      <c r="U301" s="1" t="s">
        <v>33</v>
      </c>
      <c r="V301" s="1" t="str">
        <f t="shared" si="12"/>
        <v>N</v>
      </c>
      <c r="W301" s="1" t="s">
        <v>28</v>
      </c>
      <c r="X301" s="8">
        <f>IF(W301="TFT",INDEX('Unit Cost Source Data'!$L$2:$L$87,MATCH('Measurement and Pricing Data'!C301,'Unit Cost Source Data'!$A$2:$A$87,0)),IF(W301="Volume",INDEX('Unit Cost Source Data'!$M$2:$M$87,MATCH('Measurement and Pricing Data'!C301,'Unit Cost Source Data'!$A$2:$A$87,0)),IF(W301="Height",INDEX('Unit Cost Source Data'!$N$2:$N$87,MATCH('Measurement and Pricing Data'!C301,'Unit Cost Source Data'!$A$2:$A$87,0)),"n/a")))</f>
        <v>62.700681380483083</v>
      </c>
      <c r="Y301" s="27">
        <f>IF(W301="TFT",(F301/G301)^2*PI()/4*G301*X301,IF(W301="Volume",PI()*4/3*(H301/2)^2*H301/2*X301,IF(W301="DRT",INDEX('Unit Cost Source Data'!$K$2:$K$87,MATCH('Measurement and Pricing Data'!C301,'Unit Cost Source Data'!$A$2:$A$87,0)),IF(W301="CCT",(1.08)^E301*INDEX('Unit Cost Source Data'!$K$2:$K$87,MATCH('Measurement and Pricing Data'!C301,'Unit Cost Source Data'!$A$2:$A$87,0))*2.5,IF(W301="Height",X301*H301)))))</f>
        <v>11080.124999999998</v>
      </c>
      <c r="Z301" s="27">
        <f>IF(W301="CCT","n/a",INDEX('Unit Cost Source Data'!$K$2:$K$87,MATCH('Measurement and Pricing Data'!C301,'Unit Cost Source Data'!$A$2:$A$87,0))*1.5)</f>
        <v>295.46999999999997</v>
      </c>
      <c r="AA301" s="15">
        <f t="shared" si="13"/>
        <v>11375.594999999998</v>
      </c>
      <c r="AB301" s="15">
        <f t="shared" si="14"/>
        <v>11000</v>
      </c>
    </row>
    <row r="302" spans="1:28" ht="28.8" x14ac:dyDescent="0.3">
      <c r="A302" s="1">
        <v>301</v>
      </c>
      <c r="B302" s="1">
        <v>1</v>
      </c>
      <c r="C302" s="6" t="s">
        <v>44</v>
      </c>
      <c r="D302" s="1" t="str">
        <f>INDEX('Name Conversion Table'!$B$2:$B$31,MATCH('Measurement and Pricing Data'!C302,'Name Conversion Table'!$A$2:$A$31,0))</f>
        <v>Coast Live Oak</v>
      </c>
      <c r="E302" s="1" t="s">
        <v>4</v>
      </c>
      <c r="F302" s="39">
        <v>16</v>
      </c>
      <c r="G302" s="10">
        <v>2</v>
      </c>
      <c r="H302" s="4">
        <v>30</v>
      </c>
      <c r="I302" s="4" t="s">
        <v>33</v>
      </c>
      <c r="J302" s="4" t="s">
        <v>93</v>
      </c>
      <c r="K302" s="4" t="s">
        <v>33</v>
      </c>
      <c r="L302" s="4" t="s">
        <v>32</v>
      </c>
      <c r="M302" s="4" t="s">
        <v>63</v>
      </c>
      <c r="N302" s="4" t="s">
        <v>66</v>
      </c>
      <c r="O302" s="1" t="s">
        <v>184</v>
      </c>
      <c r="P302" s="9">
        <v>0.7</v>
      </c>
      <c r="Q302" s="30" t="s">
        <v>60</v>
      </c>
      <c r="R302" s="9">
        <v>1</v>
      </c>
      <c r="S302" s="30" t="s">
        <v>4</v>
      </c>
      <c r="T302" s="1" t="s">
        <v>4</v>
      </c>
      <c r="U302" s="1" t="s">
        <v>33</v>
      </c>
      <c r="V302" s="1" t="str">
        <f t="shared" si="12"/>
        <v>Y</v>
      </c>
      <c r="W302" s="1" t="s">
        <v>28</v>
      </c>
      <c r="X302" s="8">
        <f>IF(W302="TFT",INDEX('Unit Cost Source Data'!$L$2:$L$87,MATCH('Measurement and Pricing Data'!C302,'Unit Cost Source Data'!$A$2:$A$87,0)),IF(W302="Volume",INDEX('Unit Cost Source Data'!$M$2:$M$87,MATCH('Measurement and Pricing Data'!C302,'Unit Cost Source Data'!$A$2:$A$87,0)),IF(W302="Height",INDEX('Unit Cost Source Data'!$N$2:$N$87,MATCH('Measurement and Pricing Data'!C302,'Unit Cost Source Data'!$A$2:$A$87,0)),"n/a")))</f>
        <v>62.700681380483083</v>
      </c>
      <c r="Y302" s="27">
        <f>IF(W302="TFT",(F302/G302)^2*PI()/4*G302*X302,IF(W302="Volume",PI()*4/3*(H302/2)^2*H302/2*X302,IF(W302="DRT",INDEX('Unit Cost Source Data'!$K$2:$K$87,MATCH('Measurement and Pricing Data'!C302,'Unit Cost Source Data'!$A$2:$A$87,0)),IF(W302="CCT",(1.08)^E302*INDEX('Unit Cost Source Data'!$K$2:$K$87,MATCH('Measurement and Pricing Data'!C302,'Unit Cost Source Data'!$A$2:$A$87,0))*2.5,IF(W302="Height",X302*H302)))))</f>
        <v>6303.36</v>
      </c>
      <c r="Z302" s="27">
        <f>IF(W302="CCT","n/a",INDEX('Unit Cost Source Data'!$K$2:$K$87,MATCH('Measurement and Pricing Data'!C302,'Unit Cost Source Data'!$A$2:$A$87,0))*1.5)</f>
        <v>295.46999999999997</v>
      </c>
      <c r="AA302" s="15">
        <f t="shared" si="13"/>
        <v>1891.0079999999998</v>
      </c>
      <c r="AB302" s="15">
        <f t="shared" si="14"/>
        <v>1900</v>
      </c>
    </row>
    <row r="303" spans="1:28" ht="28.8" x14ac:dyDescent="0.3">
      <c r="A303" s="1">
        <v>302</v>
      </c>
      <c r="B303" s="1">
        <v>1</v>
      </c>
      <c r="C303" s="6" t="s">
        <v>44</v>
      </c>
      <c r="D303" s="1" t="str">
        <f>INDEX('Name Conversion Table'!$B$2:$B$31,MATCH('Measurement and Pricing Data'!C303,'Name Conversion Table'!$A$2:$A$31,0))</f>
        <v>Coast Live Oak</v>
      </c>
      <c r="E303" s="1" t="s">
        <v>4</v>
      </c>
      <c r="F303" s="39">
        <v>13</v>
      </c>
      <c r="G303" s="10">
        <v>1</v>
      </c>
      <c r="H303" s="4">
        <v>30</v>
      </c>
      <c r="I303" s="4" t="s">
        <v>33</v>
      </c>
      <c r="J303" s="4" t="s">
        <v>93</v>
      </c>
      <c r="K303" s="4" t="s">
        <v>33</v>
      </c>
      <c r="L303" s="4" t="s">
        <v>32</v>
      </c>
      <c r="M303" s="4" t="s">
        <v>63</v>
      </c>
      <c r="N303" s="4" t="s">
        <v>66</v>
      </c>
      <c r="O303" s="1" t="s">
        <v>184</v>
      </c>
      <c r="P303" s="9">
        <v>0.7</v>
      </c>
      <c r="Q303" s="30" t="s">
        <v>60</v>
      </c>
      <c r="R303" s="9">
        <v>0.8</v>
      </c>
      <c r="S303" s="30" t="s">
        <v>168</v>
      </c>
      <c r="T303" s="1" t="s">
        <v>4</v>
      </c>
      <c r="U303" s="1" t="s">
        <v>33</v>
      </c>
      <c r="V303" s="1" t="str">
        <f t="shared" si="12"/>
        <v>Y</v>
      </c>
      <c r="W303" s="1" t="s">
        <v>28</v>
      </c>
      <c r="X303" s="8">
        <f>IF(W303="TFT",INDEX('Unit Cost Source Data'!$L$2:$L$87,MATCH('Measurement and Pricing Data'!C303,'Unit Cost Source Data'!$A$2:$A$87,0)),IF(W303="Volume",INDEX('Unit Cost Source Data'!$M$2:$M$87,MATCH('Measurement and Pricing Data'!C303,'Unit Cost Source Data'!$A$2:$A$87,0)),IF(W303="Height",INDEX('Unit Cost Source Data'!$N$2:$N$87,MATCH('Measurement and Pricing Data'!C303,'Unit Cost Source Data'!$A$2:$A$87,0)),"n/a")))</f>
        <v>62.700681380483083</v>
      </c>
      <c r="Y303" s="27">
        <f>IF(W303="TFT",(F303/G303)^2*PI()/4*G303*X303,IF(W303="Volume",PI()*4/3*(H303/2)^2*H303/2*X303,IF(W303="DRT",INDEX('Unit Cost Source Data'!$K$2:$K$87,MATCH('Measurement and Pricing Data'!C303,'Unit Cost Source Data'!$A$2:$A$87,0)),IF(W303="CCT",(1.08)^E303*INDEX('Unit Cost Source Data'!$K$2:$K$87,MATCH('Measurement and Pricing Data'!C303,'Unit Cost Source Data'!$A$2:$A$87,0))*2.5,IF(W303="Height",X303*H303)))))</f>
        <v>8322.4049999999988</v>
      </c>
      <c r="Z303" s="27">
        <f>IF(W303="CCT","n/a",INDEX('Unit Cost Source Data'!$K$2:$K$87,MATCH('Measurement and Pricing Data'!C303,'Unit Cost Source Data'!$A$2:$A$87,0))*1.5)</f>
        <v>295.46999999999997</v>
      </c>
      <c r="AA303" s="15">
        <f t="shared" si="13"/>
        <v>832.24049999999988</v>
      </c>
      <c r="AB303" s="15">
        <f t="shared" si="14"/>
        <v>830</v>
      </c>
    </row>
    <row r="304" spans="1:28" ht="43.2" x14ac:dyDescent="0.3">
      <c r="A304" s="1">
        <v>303</v>
      </c>
      <c r="B304" s="1">
        <v>1</v>
      </c>
      <c r="C304" s="6" t="s">
        <v>44</v>
      </c>
      <c r="D304" s="1" t="str">
        <f>INDEX('Name Conversion Table'!$B$2:$B$31,MATCH('Measurement and Pricing Data'!C304,'Name Conversion Table'!$A$2:$A$31,0))</f>
        <v>Coast Live Oak</v>
      </c>
      <c r="E304" s="1" t="s">
        <v>4</v>
      </c>
      <c r="F304" s="39">
        <v>6</v>
      </c>
      <c r="G304" s="10">
        <v>1</v>
      </c>
      <c r="H304" s="4">
        <v>18</v>
      </c>
      <c r="I304" s="4" t="s">
        <v>33</v>
      </c>
      <c r="J304" s="4" t="s">
        <v>93</v>
      </c>
      <c r="K304" s="4" t="s">
        <v>33</v>
      </c>
      <c r="L304" s="4" t="s">
        <v>32</v>
      </c>
      <c r="M304" s="4" t="s">
        <v>14</v>
      </c>
      <c r="N304" s="4" t="s">
        <v>66</v>
      </c>
      <c r="O304" s="1" t="s">
        <v>184</v>
      </c>
      <c r="P304" s="9">
        <v>0</v>
      </c>
      <c r="Q304" s="30" t="s">
        <v>55</v>
      </c>
      <c r="R304" s="9">
        <v>0.8</v>
      </c>
      <c r="S304" s="30" t="s">
        <v>136</v>
      </c>
      <c r="T304" s="1" t="s">
        <v>4</v>
      </c>
      <c r="U304" s="1" t="s">
        <v>33</v>
      </c>
      <c r="V304" s="1" t="str">
        <f t="shared" si="12"/>
        <v>N</v>
      </c>
      <c r="W304" s="1" t="s">
        <v>28</v>
      </c>
      <c r="X304" s="8">
        <f>IF(W304="TFT",INDEX('Unit Cost Source Data'!$L$2:$L$87,MATCH('Measurement and Pricing Data'!C304,'Unit Cost Source Data'!$A$2:$A$87,0)),IF(W304="Volume",INDEX('Unit Cost Source Data'!$M$2:$M$87,MATCH('Measurement and Pricing Data'!C304,'Unit Cost Source Data'!$A$2:$A$87,0)),IF(W304="Height",INDEX('Unit Cost Source Data'!$N$2:$N$87,MATCH('Measurement and Pricing Data'!C304,'Unit Cost Source Data'!$A$2:$A$87,0)),"n/a")))</f>
        <v>62.700681380483083</v>
      </c>
      <c r="Y304" s="27">
        <f>IF(W304="TFT",(F304/G304)^2*PI()/4*G304*X304,IF(W304="Volume",PI()*4/3*(H304/2)^2*H304/2*X304,IF(W304="DRT",INDEX('Unit Cost Source Data'!$K$2:$K$87,MATCH('Measurement and Pricing Data'!C304,'Unit Cost Source Data'!$A$2:$A$87,0)),IF(W304="CCT",(1.08)^E304*INDEX('Unit Cost Source Data'!$K$2:$K$87,MATCH('Measurement and Pricing Data'!C304,'Unit Cost Source Data'!$A$2:$A$87,0))*2.5,IF(W304="Height",X304*H304)))))</f>
        <v>1772.82</v>
      </c>
      <c r="Z304" s="27">
        <f>IF(W304="CCT","n/a",INDEX('Unit Cost Source Data'!$K$2:$K$87,MATCH('Measurement and Pricing Data'!C304,'Unit Cost Source Data'!$A$2:$A$87,0))*1.5)</f>
        <v>295.46999999999997</v>
      </c>
      <c r="AA304" s="15">
        <f t="shared" si="13"/>
        <v>1713.7260000000001</v>
      </c>
      <c r="AB304" s="15">
        <f t="shared" si="14"/>
        <v>1700</v>
      </c>
    </row>
    <row r="305" spans="1:28" ht="28.8" x14ac:dyDescent="0.3">
      <c r="A305" s="1">
        <v>304</v>
      </c>
      <c r="B305" s="1">
        <v>1</v>
      </c>
      <c r="C305" s="6" t="s">
        <v>44</v>
      </c>
      <c r="D305" s="1" t="str">
        <f>INDEX('Name Conversion Table'!$B$2:$B$31,MATCH('Measurement and Pricing Data'!C305,'Name Conversion Table'!$A$2:$A$31,0))</f>
        <v>Coast Live Oak</v>
      </c>
      <c r="E305" s="1" t="s">
        <v>4</v>
      </c>
      <c r="F305" s="39">
        <v>7</v>
      </c>
      <c r="G305" s="10">
        <v>1</v>
      </c>
      <c r="H305" s="4">
        <v>20</v>
      </c>
      <c r="I305" s="4" t="s">
        <v>33</v>
      </c>
      <c r="J305" s="4" t="s">
        <v>93</v>
      </c>
      <c r="K305" s="4" t="s">
        <v>33</v>
      </c>
      <c r="L305" s="4" t="s">
        <v>32</v>
      </c>
      <c r="M305" s="4" t="s">
        <v>14</v>
      </c>
      <c r="N305" s="4" t="s">
        <v>66</v>
      </c>
      <c r="O305" s="1" t="s">
        <v>184</v>
      </c>
      <c r="P305" s="9">
        <v>0</v>
      </c>
      <c r="Q305" s="30" t="s">
        <v>55</v>
      </c>
      <c r="R305" s="9">
        <v>1</v>
      </c>
      <c r="S305" s="30" t="s">
        <v>4</v>
      </c>
      <c r="T305" s="1" t="s">
        <v>4</v>
      </c>
      <c r="U305" s="1" t="s">
        <v>33</v>
      </c>
      <c r="V305" s="1" t="str">
        <f t="shared" si="12"/>
        <v>N</v>
      </c>
      <c r="W305" s="1" t="s">
        <v>28</v>
      </c>
      <c r="X305" s="8">
        <f>IF(W305="TFT",INDEX('Unit Cost Source Data'!$L$2:$L$87,MATCH('Measurement and Pricing Data'!C305,'Unit Cost Source Data'!$A$2:$A$87,0)),IF(W305="Volume",INDEX('Unit Cost Source Data'!$M$2:$M$87,MATCH('Measurement and Pricing Data'!C305,'Unit Cost Source Data'!$A$2:$A$87,0)),IF(W305="Height",INDEX('Unit Cost Source Data'!$N$2:$N$87,MATCH('Measurement and Pricing Data'!C305,'Unit Cost Source Data'!$A$2:$A$87,0)),"n/a")))</f>
        <v>62.700681380483083</v>
      </c>
      <c r="Y305" s="27">
        <f>IF(W305="TFT",(F305/G305)^2*PI()/4*G305*X305,IF(W305="Volume",PI()*4/3*(H305/2)^2*H305/2*X305,IF(W305="DRT",INDEX('Unit Cost Source Data'!$K$2:$K$87,MATCH('Measurement and Pricing Data'!C305,'Unit Cost Source Data'!$A$2:$A$87,0)),IF(W305="CCT",(1.08)^E305*INDEX('Unit Cost Source Data'!$K$2:$K$87,MATCH('Measurement and Pricing Data'!C305,'Unit Cost Source Data'!$A$2:$A$87,0))*2.5,IF(W305="Height",X305*H305)))))</f>
        <v>2413.0049999999997</v>
      </c>
      <c r="Z305" s="27">
        <f>IF(W305="CCT","n/a",INDEX('Unit Cost Source Data'!$K$2:$K$87,MATCH('Measurement and Pricing Data'!C305,'Unit Cost Source Data'!$A$2:$A$87,0))*1.5)</f>
        <v>295.46999999999997</v>
      </c>
      <c r="AA305" s="15">
        <f t="shared" si="13"/>
        <v>2708.4749999999995</v>
      </c>
      <c r="AB305" s="15">
        <f t="shared" si="14"/>
        <v>2700</v>
      </c>
    </row>
    <row r="306" spans="1:28" ht="28.8" x14ac:dyDescent="0.3">
      <c r="A306" s="1">
        <v>305</v>
      </c>
      <c r="B306" s="1">
        <v>1</v>
      </c>
      <c r="C306" s="6" t="s">
        <v>44</v>
      </c>
      <c r="D306" s="1" t="str">
        <f>INDEX('Name Conversion Table'!$B$2:$B$31,MATCH('Measurement and Pricing Data'!C306,'Name Conversion Table'!$A$2:$A$31,0))</f>
        <v>Coast Live Oak</v>
      </c>
      <c r="E306" s="1" t="s">
        <v>4</v>
      </c>
      <c r="F306" s="39">
        <v>14</v>
      </c>
      <c r="G306" s="10">
        <v>1</v>
      </c>
      <c r="H306" s="4">
        <v>25</v>
      </c>
      <c r="I306" s="4" t="s">
        <v>33</v>
      </c>
      <c r="J306" s="4" t="s">
        <v>93</v>
      </c>
      <c r="K306" s="4" t="s">
        <v>33</v>
      </c>
      <c r="L306" s="4" t="s">
        <v>32</v>
      </c>
      <c r="M306" s="4" t="s">
        <v>63</v>
      </c>
      <c r="N306" s="4" t="s">
        <v>66</v>
      </c>
      <c r="O306" s="1" t="s">
        <v>104</v>
      </c>
      <c r="P306" s="9">
        <v>0.4</v>
      </c>
      <c r="Q306" s="30" t="s">
        <v>60</v>
      </c>
      <c r="R306" s="9">
        <v>1</v>
      </c>
      <c r="S306" s="30" t="s">
        <v>4</v>
      </c>
      <c r="T306" s="1" t="s">
        <v>4</v>
      </c>
      <c r="U306" s="1" t="s">
        <v>33</v>
      </c>
      <c r="V306" s="1" t="str">
        <f t="shared" si="12"/>
        <v>Y</v>
      </c>
      <c r="W306" s="1" t="s">
        <v>28</v>
      </c>
      <c r="X306" s="8">
        <f>IF(W306="TFT",INDEX('Unit Cost Source Data'!$L$2:$L$87,MATCH('Measurement and Pricing Data'!C306,'Unit Cost Source Data'!$A$2:$A$87,0)),IF(W306="Volume",INDEX('Unit Cost Source Data'!$M$2:$M$87,MATCH('Measurement and Pricing Data'!C306,'Unit Cost Source Data'!$A$2:$A$87,0)),IF(W306="Height",INDEX('Unit Cost Source Data'!$N$2:$N$87,MATCH('Measurement and Pricing Data'!C306,'Unit Cost Source Data'!$A$2:$A$87,0)),"n/a")))</f>
        <v>62.700681380483083</v>
      </c>
      <c r="Y306" s="27">
        <f>IF(W306="TFT",(F306/G306)^2*PI()/4*G306*X306,IF(W306="Volume",PI()*4/3*(H306/2)^2*H306/2*X306,IF(W306="DRT",INDEX('Unit Cost Source Data'!$K$2:$K$87,MATCH('Measurement and Pricing Data'!C306,'Unit Cost Source Data'!$A$2:$A$87,0)),IF(W306="CCT",(1.08)^E306*INDEX('Unit Cost Source Data'!$K$2:$K$87,MATCH('Measurement and Pricing Data'!C306,'Unit Cost Source Data'!$A$2:$A$87,0))*2.5,IF(W306="Height",X306*H306)))))</f>
        <v>9652.0199999999986</v>
      </c>
      <c r="Z306" s="27">
        <f>IF(W306="CCT","n/a",INDEX('Unit Cost Source Data'!$K$2:$K$87,MATCH('Measurement and Pricing Data'!C306,'Unit Cost Source Data'!$A$2:$A$87,0))*1.5)</f>
        <v>295.46999999999997</v>
      </c>
      <c r="AA306" s="15">
        <f t="shared" si="13"/>
        <v>5791.2119999999986</v>
      </c>
      <c r="AB306" s="15">
        <f t="shared" si="14"/>
        <v>5800</v>
      </c>
    </row>
    <row r="307" spans="1:28" ht="28.8" x14ac:dyDescent="0.3">
      <c r="A307" s="1">
        <v>306</v>
      </c>
      <c r="B307" s="1">
        <v>1</v>
      </c>
      <c r="C307" s="6" t="s">
        <v>44</v>
      </c>
      <c r="D307" s="1" t="str">
        <f>INDEX('Name Conversion Table'!$B$2:$B$31,MATCH('Measurement and Pricing Data'!C307,'Name Conversion Table'!$A$2:$A$31,0))</f>
        <v>Coast Live Oak</v>
      </c>
      <c r="E307" s="1" t="s">
        <v>4</v>
      </c>
      <c r="F307" s="39">
        <v>20</v>
      </c>
      <c r="G307" s="10">
        <v>3</v>
      </c>
      <c r="H307" s="4">
        <v>20</v>
      </c>
      <c r="I307" s="4" t="s">
        <v>33</v>
      </c>
      <c r="J307" s="4" t="s">
        <v>93</v>
      </c>
      <c r="K307" s="4" t="s">
        <v>33</v>
      </c>
      <c r="L307" s="4" t="s">
        <v>32</v>
      </c>
      <c r="M307" s="4" t="s">
        <v>63</v>
      </c>
      <c r="N307" s="4" t="s">
        <v>66</v>
      </c>
      <c r="O307" s="1" t="s">
        <v>104</v>
      </c>
      <c r="P307" s="9">
        <v>0.4</v>
      </c>
      <c r="Q307" s="30" t="s">
        <v>60</v>
      </c>
      <c r="R307" s="9">
        <v>0.8</v>
      </c>
      <c r="S307" s="30" t="s">
        <v>65</v>
      </c>
      <c r="T307" s="1" t="s">
        <v>4</v>
      </c>
      <c r="U307" s="1" t="s">
        <v>33</v>
      </c>
      <c r="V307" s="1" t="str">
        <f t="shared" si="12"/>
        <v>Y</v>
      </c>
      <c r="W307" s="1" t="s">
        <v>28</v>
      </c>
      <c r="X307" s="8">
        <f>IF(W307="TFT",INDEX('Unit Cost Source Data'!$L$2:$L$87,MATCH('Measurement and Pricing Data'!C307,'Unit Cost Source Data'!$A$2:$A$87,0)),IF(W307="Volume",INDEX('Unit Cost Source Data'!$M$2:$M$87,MATCH('Measurement and Pricing Data'!C307,'Unit Cost Source Data'!$A$2:$A$87,0)),IF(W307="Height",INDEX('Unit Cost Source Data'!$N$2:$N$87,MATCH('Measurement and Pricing Data'!C307,'Unit Cost Source Data'!$A$2:$A$87,0)),"n/a")))</f>
        <v>62.700681380483083</v>
      </c>
      <c r="Y307" s="27">
        <f>IF(W307="TFT",(F307/G307)^2*PI()/4*G307*X307,IF(W307="Volume",PI()*4/3*(H307/2)^2*H307/2*X307,IF(W307="DRT",INDEX('Unit Cost Source Data'!$K$2:$K$87,MATCH('Measurement and Pricing Data'!C307,'Unit Cost Source Data'!$A$2:$A$87,0)),IF(W307="CCT",(1.08)^E307*INDEX('Unit Cost Source Data'!$K$2:$K$87,MATCH('Measurement and Pricing Data'!C307,'Unit Cost Source Data'!$A$2:$A$87,0))*2.5,IF(W307="Height",X307*H307)))))</f>
        <v>6566</v>
      </c>
      <c r="Z307" s="27">
        <f>IF(W307="CCT","n/a",INDEX('Unit Cost Source Data'!$K$2:$K$87,MATCH('Measurement and Pricing Data'!C307,'Unit Cost Source Data'!$A$2:$A$87,0))*1.5)</f>
        <v>295.46999999999997</v>
      </c>
      <c r="AA307" s="15">
        <f t="shared" si="13"/>
        <v>2626.4000000000005</v>
      </c>
      <c r="AB307" s="15">
        <f t="shared" si="14"/>
        <v>2600</v>
      </c>
    </row>
    <row r="308" spans="1:28" ht="28.8" x14ac:dyDescent="0.3">
      <c r="A308" s="1">
        <v>307</v>
      </c>
      <c r="B308" s="1">
        <v>1</v>
      </c>
      <c r="C308" s="6" t="s">
        <v>44</v>
      </c>
      <c r="D308" s="1" t="str">
        <f>INDEX('Name Conversion Table'!$B$2:$B$31,MATCH('Measurement and Pricing Data'!C308,'Name Conversion Table'!$A$2:$A$31,0))</f>
        <v>Coast Live Oak</v>
      </c>
      <c r="E308" s="1" t="s">
        <v>4</v>
      </c>
      <c r="F308" s="39">
        <v>11</v>
      </c>
      <c r="G308" s="10">
        <v>1</v>
      </c>
      <c r="H308" s="4">
        <v>25</v>
      </c>
      <c r="I308" s="4" t="s">
        <v>33</v>
      </c>
      <c r="J308" s="4" t="s">
        <v>93</v>
      </c>
      <c r="K308" s="4" t="s">
        <v>33</v>
      </c>
      <c r="L308" s="4" t="s">
        <v>32</v>
      </c>
      <c r="M308" s="4" t="s">
        <v>14</v>
      </c>
      <c r="N308" s="4" t="s">
        <v>66</v>
      </c>
      <c r="O308" s="1" t="s">
        <v>104</v>
      </c>
      <c r="P308" s="9">
        <v>0</v>
      </c>
      <c r="Q308" s="30" t="s">
        <v>55</v>
      </c>
      <c r="R308" s="9">
        <v>0.6</v>
      </c>
      <c r="S308" s="30" t="s">
        <v>151</v>
      </c>
      <c r="T308" s="1" t="s">
        <v>4</v>
      </c>
      <c r="U308" s="1" t="s">
        <v>33</v>
      </c>
      <c r="V308" s="1" t="str">
        <f t="shared" si="12"/>
        <v>N</v>
      </c>
      <c r="W308" s="1" t="s">
        <v>28</v>
      </c>
      <c r="X308" s="8">
        <f>IF(W308="TFT",INDEX('Unit Cost Source Data'!$L$2:$L$87,MATCH('Measurement and Pricing Data'!C308,'Unit Cost Source Data'!$A$2:$A$87,0)),IF(W308="Volume",INDEX('Unit Cost Source Data'!$M$2:$M$87,MATCH('Measurement and Pricing Data'!C308,'Unit Cost Source Data'!$A$2:$A$87,0)),IF(W308="Height",INDEX('Unit Cost Source Data'!$N$2:$N$87,MATCH('Measurement and Pricing Data'!C308,'Unit Cost Source Data'!$A$2:$A$87,0)),"n/a")))</f>
        <v>62.700681380483083</v>
      </c>
      <c r="Y308" s="27">
        <f>IF(W308="TFT",(F308/G308)^2*PI()/4*G308*X308,IF(W308="Volume",PI()*4/3*(H308/2)^2*H308/2*X308,IF(W308="DRT",INDEX('Unit Cost Source Data'!$K$2:$K$87,MATCH('Measurement and Pricing Data'!C308,'Unit Cost Source Data'!$A$2:$A$87,0)),IF(W308="CCT",(1.08)^E308*INDEX('Unit Cost Source Data'!$K$2:$K$87,MATCH('Measurement and Pricing Data'!C308,'Unit Cost Source Data'!$A$2:$A$87,0))*2.5,IF(W308="Height",X308*H308)))))</f>
        <v>5958.6449999999995</v>
      </c>
      <c r="Z308" s="27">
        <f>IF(W308="CCT","n/a",INDEX('Unit Cost Source Data'!$K$2:$K$87,MATCH('Measurement and Pricing Data'!C308,'Unit Cost Source Data'!$A$2:$A$87,0))*1.5)</f>
        <v>295.46999999999997</v>
      </c>
      <c r="AA308" s="15">
        <f t="shared" si="13"/>
        <v>3870.6569999999992</v>
      </c>
      <c r="AB308" s="15">
        <f t="shared" si="14"/>
        <v>3900</v>
      </c>
    </row>
    <row r="309" spans="1:28" ht="28.8" x14ac:dyDescent="0.3">
      <c r="A309" s="1">
        <v>308</v>
      </c>
      <c r="B309" s="1">
        <v>1</v>
      </c>
      <c r="C309" s="6" t="s">
        <v>44</v>
      </c>
      <c r="D309" s="1" t="str">
        <f>INDEX('Name Conversion Table'!$B$2:$B$31,MATCH('Measurement and Pricing Data'!C309,'Name Conversion Table'!$A$2:$A$31,0))</f>
        <v>Coast Live Oak</v>
      </c>
      <c r="E309" s="1" t="s">
        <v>4</v>
      </c>
      <c r="F309" s="39">
        <v>13</v>
      </c>
      <c r="G309" s="10">
        <v>1</v>
      </c>
      <c r="H309" s="4">
        <v>25</v>
      </c>
      <c r="I309" s="4" t="s">
        <v>33</v>
      </c>
      <c r="J309" s="4" t="s">
        <v>93</v>
      </c>
      <c r="K309" s="4" t="s">
        <v>33</v>
      </c>
      <c r="L309" s="4" t="s">
        <v>32</v>
      </c>
      <c r="M309" s="4" t="s">
        <v>63</v>
      </c>
      <c r="N309" s="4" t="s">
        <v>66</v>
      </c>
      <c r="O309" s="1" t="s">
        <v>104</v>
      </c>
      <c r="P309" s="9">
        <v>0.4</v>
      </c>
      <c r="Q309" s="30" t="s">
        <v>60</v>
      </c>
      <c r="R309" s="9">
        <v>1</v>
      </c>
      <c r="S309" s="30" t="s">
        <v>4</v>
      </c>
      <c r="T309" s="1" t="s">
        <v>4</v>
      </c>
      <c r="U309" s="1" t="s">
        <v>33</v>
      </c>
      <c r="V309" s="1" t="str">
        <f t="shared" si="12"/>
        <v>Y</v>
      </c>
      <c r="W309" s="1" t="s">
        <v>28</v>
      </c>
      <c r="X309" s="8">
        <f>IF(W309="TFT",INDEX('Unit Cost Source Data'!$L$2:$L$87,MATCH('Measurement and Pricing Data'!C309,'Unit Cost Source Data'!$A$2:$A$87,0)),IF(W309="Volume",INDEX('Unit Cost Source Data'!$M$2:$M$87,MATCH('Measurement and Pricing Data'!C309,'Unit Cost Source Data'!$A$2:$A$87,0)),IF(W309="Height",INDEX('Unit Cost Source Data'!$N$2:$N$87,MATCH('Measurement and Pricing Data'!C309,'Unit Cost Source Data'!$A$2:$A$87,0)),"n/a")))</f>
        <v>62.700681380483083</v>
      </c>
      <c r="Y309" s="27">
        <f>IF(W309="TFT",(F309/G309)^2*PI()/4*G309*X309,IF(W309="Volume",PI()*4/3*(H309/2)^2*H309/2*X309,IF(W309="DRT",INDEX('Unit Cost Source Data'!$K$2:$K$87,MATCH('Measurement and Pricing Data'!C309,'Unit Cost Source Data'!$A$2:$A$87,0)),IF(W309="CCT",(1.08)^E309*INDEX('Unit Cost Source Data'!$K$2:$K$87,MATCH('Measurement and Pricing Data'!C309,'Unit Cost Source Data'!$A$2:$A$87,0))*2.5,IF(W309="Height",X309*H309)))))</f>
        <v>8322.4049999999988</v>
      </c>
      <c r="Z309" s="27">
        <f>IF(W309="CCT","n/a",INDEX('Unit Cost Source Data'!$K$2:$K$87,MATCH('Measurement and Pricing Data'!C309,'Unit Cost Source Data'!$A$2:$A$87,0))*1.5)</f>
        <v>295.46999999999997</v>
      </c>
      <c r="AA309" s="15">
        <f t="shared" si="13"/>
        <v>4993.4429999999993</v>
      </c>
      <c r="AB309" s="15">
        <f t="shared" si="14"/>
        <v>5000</v>
      </c>
    </row>
    <row r="310" spans="1:28" ht="28.8" x14ac:dyDescent="0.3">
      <c r="A310" s="1">
        <v>309</v>
      </c>
      <c r="B310" s="1">
        <v>1</v>
      </c>
      <c r="C310" s="6" t="s">
        <v>44</v>
      </c>
      <c r="D310" s="1" t="str">
        <f>INDEX('Name Conversion Table'!$B$2:$B$31,MATCH('Measurement and Pricing Data'!C310,'Name Conversion Table'!$A$2:$A$31,0))</f>
        <v>Coast Live Oak</v>
      </c>
      <c r="E310" s="1" t="s">
        <v>4</v>
      </c>
      <c r="F310" s="39">
        <v>6</v>
      </c>
      <c r="G310" s="10">
        <v>1</v>
      </c>
      <c r="H310" s="4">
        <v>15</v>
      </c>
      <c r="I310" s="4" t="s">
        <v>33</v>
      </c>
      <c r="J310" s="4" t="s">
        <v>93</v>
      </c>
      <c r="K310" s="4" t="s">
        <v>33</v>
      </c>
      <c r="L310" s="4" t="s">
        <v>32</v>
      </c>
      <c r="M310" s="4" t="s">
        <v>63</v>
      </c>
      <c r="N310" s="4" t="s">
        <v>66</v>
      </c>
      <c r="O310" s="1" t="s">
        <v>104</v>
      </c>
      <c r="P310" s="9">
        <v>0.3</v>
      </c>
      <c r="Q310" s="30" t="s">
        <v>60</v>
      </c>
      <c r="R310" s="9">
        <v>1</v>
      </c>
      <c r="S310" s="30" t="s">
        <v>4</v>
      </c>
      <c r="T310" s="1" t="s">
        <v>4</v>
      </c>
      <c r="U310" s="1" t="s">
        <v>33</v>
      </c>
      <c r="V310" s="1" t="str">
        <f t="shared" si="12"/>
        <v>Y</v>
      </c>
      <c r="W310" s="1" t="s">
        <v>28</v>
      </c>
      <c r="X310" s="8">
        <f>IF(W310="TFT",INDEX('Unit Cost Source Data'!$L$2:$L$87,MATCH('Measurement and Pricing Data'!C310,'Unit Cost Source Data'!$A$2:$A$87,0)),IF(W310="Volume",INDEX('Unit Cost Source Data'!$M$2:$M$87,MATCH('Measurement and Pricing Data'!C310,'Unit Cost Source Data'!$A$2:$A$87,0)),IF(W310="Height",INDEX('Unit Cost Source Data'!$N$2:$N$87,MATCH('Measurement and Pricing Data'!C310,'Unit Cost Source Data'!$A$2:$A$87,0)),"n/a")))</f>
        <v>62.700681380483083</v>
      </c>
      <c r="Y310" s="27">
        <f>IF(W310="TFT",(F310/G310)^2*PI()/4*G310*X310,IF(W310="Volume",PI()*4/3*(H310/2)^2*H310/2*X310,IF(W310="DRT",INDEX('Unit Cost Source Data'!$K$2:$K$87,MATCH('Measurement and Pricing Data'!C310,'Unit Cost Source Data'!$A$2:$A$87,0)),IF(W310="CCT",(1.08)^E310*INDEX('Unit Cost Source Data'!$K$2:$K$87,MATCH('Measurement and Pricing Data'!C310,'Unit Cost Source Data'!$A$2:$A$87,0))*2.5,IF(W310="Height",X310*H310)))))</f>
        <v>1772.82</v>
      </c>
      <c r="Z310" s="27">
        <f>IF(W310="CCT","n/a",INDEX('Unit Cost Source Data'!$K$2:$K$87,MATCH('Measurement and Pricing Data'!C310,'Unit Cost Source Data'!$A$2:$A$87,0))*1.5)</f>
        <v>295.46999999999997</v>
      </c>
      <c r="AA310" s="15">
        <f t="shared" si="13"/>
        <v>1240.9739999999999</v>
      </c>
      <c r="AB310" s="15">
        <f t="shared" si="14"/>
        <v>1200</v>
      </c>
    </row>
    <row r="311" spans="1:28" ht="28.8" x14ac:dyDescent="0.3">
      <c r="A311" s="1">
        <v>310</v>
      </c>
      <c r="B311" s="1">
        <v>1</v>
      </c>
      <c r="C311" s="6" t="s">
        <v>44</v>
      </c>
      <c r="D311" s="1" t="str">
        <f>INDEX('Name Conversion Table'!$B$2:$B$31,MATCH('Measurement and Pricing Data'!C311,'Name Conversion Table'!$A$2:$A$31,0))</f>
        <v>Coast Live Oak</v>
      </c>
      <c r="E311" s="1" t="s">
        <v>4</v>
      </c>
      <c r="F311" s="39">
        <v>14</v>
      </c>
      <c r="G311" s="10">
        <v>1</v>
      </c>
      <c r="H311" s="4">
        <v>30</v>
      </c>
      <c r="I311" s="4" t="s">
        <v>33</v>
      </c>
      <c r="J311" s="4" t="s">
        <v>93</v>
      </c>
      <c r="K311" s="4" t="s">
        <v>33</v>
      </c>
      <c r="L311" s="4" t="s">
        <v>32</v>
      </c>
      <c r="M311" s="4" t="s">
        <v>63</v>
      </c>
      <c r="N311" s="4" t="s">
        <v>66</v>
      </c>
      <c r="O311" s="1" t="s">
        <v>104</v>
      </c>
      <c r="P311" s="9">
        <v>0.5</v>
      </c>
      <c r="Q311" s="30" t="s">
        <v>60</v>
      </c>
      <c r="R311" s="9">
        <v>0.7</v>
      </c>
      <c r="S311" s="30" t="s">
        <v>168</v>
      </c>
      <c r="T311" s="1" t="s">
        <v>4</v>
      </c>
      <c r="U311" s="1" t="s">
        <v>33</v>
      </c>
      <c r="V311" s="1" t="str">
        <f t="shared" si="12"/>
        <v>Y</v>
      </c>
      <c r="W311" s="1" t="s">
        <v>28</v>
      </c>
      <c r="X311" s="8">
        <f>IF(W311="TFT",INDEX('Unit Cost Source Data'!$L$2:$L$87,MATCH('Measurement and Pricing Data'!C311,'Unit Cost Source Data'!$A$2:$A$87,0)),IF(W311="Volume",INDEX('Unit Cost Source Data'!$M$2:$M$87,MATCH('Measurement and Pricing Data'!C311,'Unit Cost Source Data'!$A$2:$A$87,0)),IF(W311="Height",INDEX('Unit Cost Source Data'!$N$2:$N$87,MATCH('Measurement and Pricing Data'!C311,'Unit Cost Source Data'!$A$2:$A$87,0)),"n/a")))</f>
        <v>62.700681380483083</v>
      </c>
      <c r="Y311" s="27">
        <f>IF(W311="TFT",(F311/G311)^2*PI()/4*G311*X311,IF(W311="Volume",PI()*4/3*(H311/2)^2*H311/2*X311,IF(W311="DRT",INDEX('Unit Cost Source Data'!$K$2:$K$87,MATCH('Measurement and Pricing Data'!C311,'Unit Cost Source Data'!$A$2:$A$87,0)),IF(W311="CCT",(1.08)^E311*INDEX('Unit Cost Source Data'!$K$2:$K$87,MATCH('Measurement and Pricing Data'!C311,'Unit Cost Source Data'!$A$2:$A$87,0))*2.5,IF(W311="Height",X311*H311)))))</f>
        <v>9652.0199999999986</v>
      </c>
      <c r="Z311" s="27">
        <f>IF(W311="CCT","n/a",INDEX('Unit Cost Source Data'!$K$2:$K$87,MATCH('Measurement and Pricing Data'!C311,'Unit Cost Source Data'!$A$2:$A$87,0))*1.5)</f>
        <v>295.46999999999997</v>
      </c>
      <c r="AA311" s="15">
        <f t="shared" si="13"/>
        <v>1930.4039999999995</v>
      </c>
      <c r="AB311" s="15">
        <f t="shared" si="14"/>
        <v>1900</v>
      </c>
    </row>
    <row r="312" spans="1:28" ht="28.8" x14ac:dyDescent="0.3">
      <c r="A312" s="1">
        <v>311</v>
      </c>
      <c r="B312" s="1">
        <v>1</v>
      </c>
      <c r="C312" s="6" t="s">
        <v>44</v>
      </c>
      <c r="D312" s="1" t="str">
        <f>INDEX('Name Conversion Table'!$B$2:$B$31,MATCH('Measurement and Pricing Data'!C312,'Name Conversion Table'!$A$2:$A$31,0))</f>
        <v>Coast Live Oak</v>
      </c>
      <c r="E312" s="1" t="s">
        <v>4</v>
      </c>
      <c r="F312" s="39">
        <v>14</v>
      </c>
      <c r="G312" s="10">
        <v>1</v>
      </c>
      <c r="H312" s="4">
        <v>35</v>
      </c>
      <c r="I312" s="4" t="s">
        <v>33</v>
      </c>
      <c r="J312" s="4" t="s">
        <v>93</v>
      </c>
      <c r="K312" s="4" t="s">
        <v>33</v>
      </c>
      <c r="L312" s="4" t="s">
        <v>32</v>
      </c>
      <c r="M312" s="4" t="s">
        <v>63</v>
      </c>
      <c r="N312" s="4" t="s">
        <v>66</v>
      </c>
      <c r="O312" s="1" t="s">
        <v>104</v>
      </c>
      <c r="P312" s="9">
        <v>0.6</v>
      </c>
      <c r="Q312" s="30" t="s">
        <v>60</v>
      </c>
      <c r="R312" s="9">
        <v>1</v>
      </c>
      <c r="S312" s="30" t="s">
        <v>4</v>
      </c>
      <c r="T312" s="1" t="s">
        <v>4</v>
      </c>
      <c r="U312" s="1" t="s">
        <v>33</v>
      </c>
      <c r="V312" s="1" t="str">
        <f t="shared" si="12"/>
        <v>Y</v>
      </c>
      <c r="W312" s="1" t="s">
        <v>28</v>
      </c>
      <c r="X312" s="8">
        <f>IF(W312="TFT",INDEX('Unit Cost Source Data'!$L$2:$L$87,MATCH('Measurement and Pricing Data'!C312,'Unit Cost Source Data'!$A$2:$A$87,0)),IF(W312="Volume",INDEX('Unit Cost Source Data'!$M$2:$M$87,MATCH('Measurement and Pricing Data'!C312,'Unit Cost Source Data'!$A$2:$A$87,0)),IF(W312="Height",INDEX('Unit Cost Source Data'!$N$2:$N$87,MATCH('Measurement and Pricing Data'!C312,'Unit Cost Source Data'!$A$2:$A$87,0)),"n/a")))</f>
        <v>62.700681380483083</v>
      </c>
      <c r="Y312" s="27">
        <f>IF(W312="TFT",(F312/G312)^2*PI()/4*G312*X312,IF(W312="Volume",PI()*4/3*(H312/2)^2*H312/2*X312,IF(W312="DRT",INDEX('Unit Cost Source Data'!$K$2:$K$87,MATCH('Measurement and Pricing Data'!C312,'Unit Cost Source Data'!$A$2:$A$87,0)),IF(W312="CCT",(1.08)^E312*INDEX('Unit Cost Source Data'!$K$2:$K$87,MATCH('Measurement and Pricing Data'!C312,'Unit Cost Source Data'!$A$2:$A$87,0))*2.5,IF(W312="Height",X312*H312)))))</f>
        <v>9652.0199999999986</v>
      </c>
      <c r="Z312" s="27">
        <f>IF(W312="CCT","n/a",INDEX('Unit Cost Source Data'!$K$2:$K$87,MATCH('Measurement and Pricing Data'!C312,'Unit Cost Source Data'!$A$2:$A$87,0))*1.5)</f>
        <v>295.46999999999997</v>
      </c>
      <c r="AA312" s="15">
        <f t="shared" si="13"/>
        <v>3860.8079999999991</v>
      </c>
      <c r="AB312" s="15">
        <f t="shared" si="14"/>
        <v>3900</v>
      </c>
    </row>
    <row r="313" spans="1:28" ht="28.8" x14ac:dyDescent="0.3">
      <c r="A313" s="1">
        <v>312</v>
      </c>
      <c r="B313" s="1">
        <v>1</v>
      </c>
      <c r="C313" s="6" t="s">
        <v>44</v>
      </c>
      <c r="D313" s="1" t="str">
        <f>INDEX('Name Conversion Table'!$B$2:$B$31,MATCH('Measurement and Pricing Data'!C313,'Name Conversion Table'!$A$2:$A$31,0))</f>
        <v>Coast Live Oak</v>
      </c>
      <c r="E313" s="1" t="s">
        <v>4</v>
      </c>
      <c r="F313" s="39">
        <v>11</v>
      </c>
      <c r="G313" s="10">
        <v>1</v>
      </c>
      <c r="H313" s="4">
        <v>30</v>
      </c>
      <c r="I313" s="4" t="s">
        <v>33</v>
      </c>
      <c r="J313" s="4" t="s">
        <v>93</v>
      </c>
      <c r="K313" s="4" t="s">
        <v>33</v>
      </c>
      <c r="L313" s="4" t="s">
        <v>32</v>
      </c>
      <c r="M313" s="4" t="s">
        <v>63</v>
      </c>
      <c r="N313" s="4" t="s">
        <v>66</v>
      </c>
      <c r="O313" s="1" t="s">
        <v>104</v>
      </c>
      <c r="P313" s="9">
        <v>0.4</v>
      </c>
      <c r="Q313" s="30" t="s">
        <v>60</v>
      </c>
      <c r="R313" s="9">
        <v>1</v>
      </c>
      <c r="S313" s="30" t="s">
        <v>4</v>
      </c>
      <c r="T313" s="1" t="s">
        <v>4</v>
      </c>
      <c r="U313" s="1" t="s">
        <v>33</v>
      </c>
      <c r="V313" s="1" t="str">
        <f t="shared" si="12"/>
        <v>Y</v>
      </c>
      <c r="W313" s="1" t="s">
        <v>28</v>
      </c>
      <c r="X313" s="8">
        <f>IF(W313="TFT",INDEX('Unit Cost Source Data'!$L$2:$L$87,MATCH('Measurement and Pricing Data'!C313,'Unit Cost Source Data'!$A$2:$A$87,0)),IF(W313="Volume",INDEX('Unit Cost Source Data'!$M$2:$M$87,MATCH('Measurement and Pricing Data'!C313,'Unit Cost Source Data'!$A$2:$A$87,0)),IF(W313="Height",INDEX('Unit Cost Source Data'!$N$2:$N$87,MATCH('Measurement and Pricing Data'!C313,'Unit Cost Source Data'!$A$2:$A$87,0)),"n/a")))</f>
        <v>62.700681380483083</v>
      </c>
      <c r="Y313" s="27">
        <f>IF(W313="TFT",(F313/G313)^2*PI()/4*G313*X313,IF(W313="Volume",PI()*4/3*(H313/2)^2*H313/2*X313,IF(W313="DRT",INDEX('Unit Cost Source Data'!$K$2:$K$87,MATCH('Measurement and Pricing Data'!C313,'Unit Cost Source Data'!$A$2:$A$87,0)),IF(W313="CCT",(1.08)^E313*INDEX('Unit Cost Source Data'!$K$2:$K$87,MATCH('Measurement and Pricing Data'!C313,'Unit Cost Source Data'!$A$2:$A$87,0))*2.5,IF(W313="Height",X313*H313)))))</f>
        <v>5958.6449999999995</v>
      </c>
      <c r="Z313" s="27">
        <f>IF(W313="CCT","n/a",INDEX('Unit Cost Source Data'!$K$2:$K$87,MATCH('Measurement and Pricing Data'!C313,'Unit Cost Source Data'!$A$2:$A$87,0))*1.5)</f>
        <v>295.46999999999997</v>
      </c>
      <c r="AA313" s="15">
        <f t="shared" si="13"/>
        <v>3575.1869999999999</v>
      </c>
      <c r="AB313" s="15">
        <f t="shared" si="14"/>
        <v>3600</v>
      </c>
    </row>
    <row r="314" spans="1:28" ht="28.8" x14ac:dyDescent="0.3">
      <c r="A314" s="1">
        <v>313</v>
      </c>
      <c r="B314" s="1">
        <v>1</v>
      </c>
      <c r="C314" s="6" t="s">
        <v>44</v>
      </c>
      <c r="D314" s="1" t="str">
        <f>INDEX('Name Conversion Table'!$B$2:$B$31,MATCH('Measurement and Pricing Data'!C314,'Name Conversion Table'!$A$2:$A$31,0))</f>
        <v>Coast Live Oak</v>
      </c>
      <c r="E314" s="1" t="s">
        <v>4</v>
      </c>
      <c r="F314" s="39">
        <v>16</v>
      </c>
      <c r="G314" s="10">
        <v>1</v>
      </c>
      <c r="H314" s="4">
        <v>35</v>
      </c>
      <c r="I314" s="4" t="s">
        <v>33</v>
      </c>
      <c r="J314" s="4" t="s">
        <v>93</v>
      </c>
      <c r="K314" s="4" t="s">
        <v>33</v>
      </c>
      <c r="L314" s="4" t="s">
        <v>32</v>
      </c>
      <c r="M314" s="4" t="s">
        <v>63</v>
      </c>
      <c r="N314" s="4" t="s">
        <v>66</v>
      </c>
      <c r="O314" s="1" t="s">
        <v>104</v>
      </c>
      <c r="P314" s="9">
        <v>0.4</v>
      </c>
      <c r="Q314" s="30" t="s">
        <v>60</v>
      </c>
      <c r="R314" s="9">
        <v>0.5</v>
      </c>
      <c r="S314" s="30" t="s">
        <v>169</v>
      </c>
      <c r="T314" s="1" t="s">
        <v>4</v>
      </c>
      <c r="U314" s="1" t="s">
        <v>33</v>
      </c>
      <c r="V314" s="1" t="str">
        <f t="shared" si="12"/>
        <v>Y</v>
      </c>
      <c r="W314" s="1" t="s">
        <v>28</v>
      </c>
      <c r="X314" s="8">
        <f>IF(W314="TFT",INDEX('Unit Cost Source Data'!$L$2:$L$87,MATCH('Measurement and Pricing Data'!C314,'Unit Cost Source Data'!$A$2:$A$87,0)),IF(W314="Volume",INDEX('Unit Cost Source Data'!$M$2:$M$87,MATCH('Measurement and Pricing Data'!C314,'Unit Cost Source Data'!$A$2:$A$87,0)),IF(W314="Height",INDEX('Unit Cost Source Data'!$N$2:$N$87,MATCH('Measurement and Pricing Data'!C314,'Unit Cost Source Data'!$A$2:$A$87,0)),"n/a")))</f>
        <v>62.700681380483083</v>
      </c>
      <c r="Y314" s="27">
        <f>IF(W314="TFT",(F314/G314)^2*PI()/4*G314*X314,IF(W314="Volume",PI()*4/3*(H314/2)^2*H314/2*X314,IF(W314="DRT",INDEX('Unit Cost Source Data'!$K$2:$K$87,MATCH('Measurement and Pricing Data'!C314,'Unit Cost Source Data'!$A$2:$A$87,0)),IF(W314="CCT",(1.08)^E314*INDEX('Unit Cost Source Data'!$K$2:$K$87,MATCH('Measurement and Pricing Data'!C314,'Unit Cost Source Data'!$A$2:$A$87,0))*2.5,IF(W314="Height",X314*H314)))))</f>
        <v>12606.72</v>
      </c>
      <c r="Z314" s="27">
        <f>IF(W314="CCT","n/a",INDEX('Unit Cost Source Data'!$K$2:$K$87,MATCH('Measurement and Pricing Data'!C314,'Unit Cost Source Data'!$A$2:$A$87,0))*1.5)</f>
        <v>295.46999999999997</v>
      </c>
      <c r="AA314" s="15">
        <f t="shared" si="13"/>
        <v>1260.6719999999996</v>
      </c>
      <c r="AB314" s="15">
        <f t="shared" si="14"/>
        <v>1300</v>
      </c>
    </row>
    <row r="315" spans="1:28" ht="28.8" x14ac:dyDescent="0.3">
      <c r="A315" s="1">
        <v>314</v>
      </c>
      <c r="B315" s="1">
        <v>1</v>
      </c>
      <c r="C315" s="6" t="s">
        <v>44</v>
      </c>
      <c r="D315" s="1" t="str">
        <f>INDEX('Name Conversion Table'!$B$2:$B$31,MATCH('Measurement and Pricing Data'!C315,'Name Conversion Table'!$A$2:$A$31,0))</f>
        <v>Coast Live Oak</v>
      </c>
      <c r="E315" s="1" t="s">
        <v>4</v>
      </c>
      <c r="F315" s="39">
        <v>15</v>
      </c>
      <c r="G315" s="10">
        <v>1</v>
      </c>
      <c r="H315" s="4">
        <v>40</v>
      </c>
      <c r="I315" s="4" t="s">
        <v>33</v>
      </c>
      <c r="J315" s="4" t="s">
        <v>93</v>
      </c>
      <c r="K315" s="4" t="s">
        <v>33</v>
      </c>
      <c r="L315" s="4" t="s">
        <v>32</v>
      </c>
      <c r="M315" s="4" t="s">
        <v>63</v>
      </c>
      <c r="N315" s="4" t="s">
        <v>66</v>
      </c>
      <c r="O315" s="1" t="s">
        <v>104</v>
      </c>
      <c r="P315" s="9">
        <v>0.65</v>
      </c>
      <c r="Q315" s="30" t="s">
        <v>60</v>
      </c>
      <c r="R315" s="9">
        <v>0.8</v>
      </c>
      <c r="S315" s="30" t="s">
        <v>154</v>
      </c>
      <c r="T315" s="1" t="s">
        <v>4</v>
      </c>
      <c r="U315" s="1" t="s">
        <v>33</v>
      </c>
      <c r="V315" s="1" t="str">
        <f t="shared" si="12"/>
        <v>Y</v>
      </c>
      <c r="W315" s="1" t="s">
        <v>28</v>
      </c>
      <c r="X315" s="8">
        <f>IF(W315="TFT",INDEX('Unit Cost Source Data'!$L$2:$L$87,MATCH('Measurement and Pricing Data'!C315,'Unit Cost Source Data'!$A$2:$A$87,0)),IF(W315="Volume",INDEX('Unit Cost Source Data'!$M$2:$M$87,MATCH('Measurement and Pricing Data'!C315,'Unit Cost Source Data'!$A$2:$A$87,0)),IF(W315="Height",INDEX('Unit Cost Source Data'!$N$2:$N$87,MATCH('Measurement and Pricing Data'!C315,'Unit Cost Source Data'!$A$2:$A$87,0)),"n/a")))</f>
        <v>62.700681380483083</v>
      </c>
      <c r="Y315" s="27">
        <f>IF(W315="TFT",(F315/G315)^2*PI()/4*G315*X315,IF(W315="Volume",PI()*4/3*(H315/2)^2*H315/2*X315,IF(W315="DRT",INDEX('Unit Cost Source Data'!$K$2:$K$87,MATCH('Measurement and Pricing Data'!C315,'Unit Cost Source Data'!$A$2:$A$87,0)),IF(W315="CCT",(1.08)^E315*INDEX('Unit Cost Source Data'!$K$2:$K$87,MATCH('Measurement and Pricing Data'!C315,'Unit Cost Source Data'!$A$2:$A$87,0))*2.5,IF(W315="Height",X315*H315)))))</f>
        <v>11080.124999999998</v>
      </c>
      <c r="Z315" s="27">
        <f>IF(W315="CCT","n/a",INDEX('Unit Cost Source Data'!$K$2:$K$87,MATCH('Measurement and Pricing Data'!C315,'Unit Cost Source Data'!$A$2:$A$87,0))*1.5)</f>
        <v>295.46999999999997</v>
      </c>
      <c r="AA315" s="15">
        <f t="shared" si="13"/>
        <v>1662.0187499999984</v>
      </c>
      <c r="AB315" s="15">
        <f t="shared" si="14"/>
        <v>1700</v>
      </c>
    </row>
    <row r="316" spans="1:28" ht="28.8" x14ac:dyDescent="0.3">
      <c r="A316" s="1">
        <v>315</v>
      </c>
      <c r="B316" s="1">
        <v>1</v>
      </c>
      <c r="C316" s="6" t="s">
        <v>44</v>
      </c>
      <c r="D316" s="1" t="str">
        <f>INDEX('Name Conversion Table'!$B$2:$B$31,MATCH('Measurement and Pricing Data'!C316,'Name Conversion Table'!$A$2:$A$31,0))</f>
        <v>Coast Live Oak</v>
      </c>
      <c r="E316" s="1" t="s">
        <v>4</v>
      </c>
      <c r="F316" s="39">
        <v>9</v>
      </c>
      <c r="G316" s="10">
        <v>1</v>
      </c>
      <c r="H316" s="4">
        <v>25</v>
      </c>
      <c r="I316" s="4" t="s">
        <v>33</v>
      </c>
      <c r="J316" s="4" t="s">
        <v>93</v>
      </c>
      <c r="K316" s="4" t="s">
        <v>33</v>
      </c>
      <c r="L316" s="4" t="s">
        <v>32</v>
      </c>
      <c r="M316" s="4" t="s">
        <v>63</v>
      </c>
      <c r="N316" s="4" t="s">
        <v>66</v>
      </c>
      <c r="O316" s="1" t="s">
        <v>104</v>
      </c>
      <c r="P316" s="9">
        <v>0.4</v>
      </c>
      <c r="Q316" s="30" t="s">
        <v>60</v>
      </c>
      <c r="R316" s="9">
        <v>0.8</v>
      </c>
      <c r="S316" s="30" t="s">
        <v>65</v>
      </c>
      <c r="T316" s="1" t="s">
        <v>4</v>
      </c>
      <c r="U316" s="1" t="s">
        <v>33</v>
      </c>
      <c r="V316" s="1" t="str">
        <f t="shared" si="12"/>
        <v>Y</v>
      </c>
      <c r="W316" s="1" t="s">
        <v>28</v>
      </c>
      <c r="X316" s="8">
        <f>IF(W316="TFT",INDEX('Unit Cost Source Data'!$L$2:$L$87,MATCH('Measurement and Pricing Data'!C316,'Unit Cost Source Data'!$A$2:$A$87,0)),IF(W316="Volume",INDEX('Unit Cost Source Data'!$M$2:$M$87,MATCH('Measurement and Pricing Data'!C316,'Unit Cost Source Data'!$A$2:$A$87,0)),IF(W316="Height",INDEX('Unit Cost Source Data'!$N$2:$N$87,MATCH('Measurement and Pricing Data'!C316,'Unit Cost Source Data'!$A$2:$A$87,0)),"n/a")))</f>
        <v>62.700681380483083</v>
      </c>
      <c r="Y316" s="27">
        <f>IF(W316="TFT",(F316/G316)^2*PI()/4*G316*X316,IF(W316="Volume",PI()*4/3*(H316/2)^2*H316/2*X316,IF(W316="DRT",INDEX('Unit Cost Source Data'!$K$2:$K$87,MATCH('Measurement and Pricing Data'!C316,'Unit Cost Source Data'!$A$2:$A$87,0)),IF(W316="CCT",(1.08)^E316*INDEX('Unit Cost Source Data'!$K$2:$K$87,MATCH('Measurement and Pricing Data'!C316,'Unit Cost Source Data'!$A$2:$A$87,0))*2.5,IF(W316="Height",X316*H316)))))</f>
        <v>3988.8449999999993</v>
      </c>
      <c r="Z316" s="27">
        <f>IF(W316="CCT","n/a",INDEX('Unit Cost Source Data'!$K$2:$K$87,MATCH('Measurement and Pricing Data'!C316,'Unit Cost Source Data'!$A$2:$A$87,0))*1.5)</f>
        <v>295.46999999999997</v>
      </c>
      <c r="AA316" s="15">
        <f t="shared" si="13"/>
        <v>1595.5379999999996</v>
      </c>
      <c r="AB316" s="15">
        <f t="shared" si="14"/>
        <v>1600</v>
      </c>
    </row>
    <row r="317" spans="1:28" ht="28.8" x14ac:dyDescent="0.3">
      <c r="A317" s="1">
        <v>316</v>
      </c>
      <c r="B317" s="1">
        <v>1</v>
      </c>
      <c r="C317" s="6" t="s">
        <v>44</v>
      </c>
      <c r="D317" s="1" t="str">
        <f>INDEX('Name Conversion Table'!$B$2:$B$31,MATCH('Measurement and Pricing Data'!C317,'Name Conversion Table'!$A$2:$A$31,0))</f>
        <v>Coast Live Oak</v>
      </c>
      <c r="E317" s="1" t="s">
        <v>4</v>
      </c>
      <c r="F317" s="39">
        <v>5</v>
      </c>
      <c r="G317" s="10">
        <v>1</v>
      </c>
      <c r="H317" s="4">
        <v>15</v>
      </c>
      <c r="I317" s="4" t="s">
        <v>33</v>
      </c>
      <c r="J317" s="4" t="s">
        <v>93</v>
      </c>
      <c r="K317" s="4" t="s">
        <v>33</v>
      </c>
      <c r="L317" s="4" t="s">
        <v>32</v>
      </c>
      <c r="M317" s="4" t="s">
        <v>63</v>
      </c>
      <c r="N317" s="4" t="s">
        <v>66</v>
      </c>
      <c r="O317" s="1" t="s">
        <v>104</v>
      </c>
      <c r="P317" s="9">
        <v>0.4</v>
      </c>
      <c r="Q317" s="30" t="s">
        <v>60</v>
      </c>
      <c r="R317" s="9">
        <v>0.8</v>
      </c>
      <c r="S317" s="30" t="s">
        <v>154</v>
      </c>
      <c r="T317" s="1" t="s">
        <v>4</v>
      </c>
      <c r="U317" s="1" t="s">
        <v>33</v>
      </c>
      <c r="V317" s="1" t="str">
        <f t="shared" si="12"/>
        <v>Y</v>
      </c>
      <c r="W317" s="1" t="s">
        <v>28</v>
      </c>
      <c r="X317" s="8">
        <f>IF(W317="TFT",INDEX('Unit Cost Source Data'!$L$2:$L$87,MATCH('Measurement and Pricing Data'!C317,'Unit Cost Source Data'!$A$2:$A$87,0)),IF(W317="Volume",INDEX('Unit Cost Source Data'!$M$2:$M$87,MATCH('Measurement and Pricing Data'!C317,'Unit Cost Source Data'!$A$2:$A$87,0)),IF(W317="Height",INDEX('Unit Cost Source Data'!$N$2:$N$87,MATCH('Measurement and Pricing Data'!C317,'Unit Cost Source Data'!$A$2:$A$87,0)),"n/a")))</f>
        <v>62.700681380483083</v>
      </c>
      <c r="Y317" s="27">
        <f>IF(W317="TFT",(F317/G317)^2*PI()/4*G317*X317,IF(W317="Volume",PI()*4/3*(H317/2)^2*H317/2*X317,IF(W317="DRT",INDEX('Unit Cost Source Data'!$K$2:$K$87,MATCH('Measurement and Pricing Data'!C317,'Unit Cost Source Data'!$A$2:$A$87,0)),IF(W317="CCT",(1.08)^E317*INDEX('Unit Cost Source Data'!$K$2:$K$87,MATCH('Measurement and Pricing Data'!C317,'Unit Cost Source Data'!$A$2:$A$87,0))*2.5,IF(W317="Height",X317*H317)))))</f>
        <v>1231.125</v>
      </c>
      <c r="Z317" s="27">
        <f>IF(W317="CCT","n/a",INDEX('Unit Cost Source Data'!$K$2:$K$87,MATCH('Measurement and Pricing Data'!C317,'Unit Cost Source Data'!$A$2:$A$87,0))*1.5)</f>
        <v>295.46999999999997</v>
      </c>
      <c r="AA317" s="15">
        <f t="shared" si="13"/>
        <v>492.45000000000005</v>
      </c>
      <c r="AB317" s="15">
        <f t="shared" si="14"/>
        <v>490</v>
      </c>
    </row>
    <row r="318" spans="1:28" ht="28.8" x14ac:dyDescent="0.3">
      <c r="A318" s="1">
        <v>317</v>
      </c>
      <c r="B318" s="1">
        <v>1</v>
      </c>
      <c r="C318" s="6" t="s">
        <v>44</v>
      </c>
      <c r="D318" s="1" t="str">
        <f>INDEX('Name Conversion Table'!$B$2:$B$31,MATCH('Measurement and Pricing Data'!C318,'Name Conversion Table'!$A$2:$A$31,0))</f>
        <v>Coast Live Oak</v>
      </c>
      <c r="E318" s="1" t="s">
        <v>4</v>
      </c>
      <c r="F318" s="39">
        <v>13</v>
      </c>
      <c r="G318" s="10">
        <v>2</v>
      </c>
      <c r="H318" s="4">
        <v>30</v>
      </c>
      <c r="I318" s="4" t="s">
        <v>33</v>
      </c>
      <c r="J318" s="4" t="s">
        <v>93</v>
      </c>
      <c r="K318" s="4" t="s">
        <v>33</v>
      </c>
      <c r="L318" s="4" t="s">
        <v>32</v>
      </c>
      <c r="M318" s="4" t="s">
        <v>63</v>
      </c>
      <c r="N318" s="4" t="s">
        <v>66</v>
      </c>
      <c r="O318" s="1" t="s">
        <v>104</v>
      </c>
      <c r="P318" s="9">
        <v>0.6</v>
      </c>
      <c r="Q318" s="30" t="s">
        <v>60</v>
      </c>
      <c r="R318" s="9">
        <v>1</v>
      </c>
      <c r="S318" s="30" t="s">
        <v>4</v>
      </c>
      <c r="T318" s="1" t="s">
        <v>4</v>
      </c>
      <c r="U318" s="1" t="s">
        <v>33</v>
      </c>
      <c r="V318" s="1" t="str">
        <f t="shared" si="12"/>
        <v>Y</v>
      </c>
      <c r="W318" s="1" t="s">
        <v>28</v>
      </c>
      <c r="X318" s="8">
        <f>IF(W318="TFT",INDEX('Unit Cost Source Data'!$L$2:$L$87,MATCH('Measurement and Pricing Data'!C318,'Unit Cost Source Data'!$A$2:$A$87,0)),IF(W318="Volume",INDEX('Unit Cost Source Data'!$M$2:$M$87,MATCH('Measurement and Pricing Data'!C318,'Unit Cost Source Data'!$A$2:$A$87,0)),IF(W318="Height",INDEX('Unit Cost Source Data'!$N$2:$N$87,MATCH('Measurement and Pricing Data'!C318,'Unit Cost Source Data'!$A$2:$A$87,0)),"n/a")))</f>
        <v>62.700681380483083</v>
      </c>
      <c r="Y318" s="27">
        <f>IF(W318="TFT",(F318/G318)^2*PI()/4*G318*X318,IF(W318="Volume",PI()*4/3*(H318/2)^2*H318/2*X318,IF(W318="DRT",INDEX('Unit Cost Source Data'!$K$2:$K$87,MATCH('Measurement and Pricing Data'!C318,'Unit Cost Source Data'!$A$2:$A$87,0)),IF(W318="CCT",(1.08)^E318*INDEX('Unit Cost Source Data'!$K$2:$K$87,MATCH('Measurement and Pricing Data'!C318,'Unit Cost Source Data'!$A$2:$A$87,0))*2.5,IF(W318="Height",X318*H318)))))</f>
        <v>4161.2024999999994</v>
      </c>
      <c r="Z318" s="27">
        <f>IF(W318="CCT","n/a",INDEX('Unit Cost Source Data'!$K$2:$K$87,MATCH('Measurement and Pricing Data'!C318,'Unit Cost Source Data'!$A$2:$A$87,0))*1.5)</f>
        <v>295.46999999999997</v>
      </c>
      <c r="AA318" s="15">
        <f t="shared" si="13"/>
        <v>1664.4810000000002</v>
      </c>
      <c r="AB318" s="15">
        <f t="shared" si="14"/>
        <v>1700</v>
      </c>
    </row>
    <row r="319" spans="1:28" ht="28.8" x14ac:dyDescent="0.3">
      <c r="A319" s="1">
        <v>318</v>
      </c>
      <c r="B319" s="1">
        <v>1</v>
      </c>
      <c r="C319" s="6" t="s">
        <v>44</v>
      </c>
      <c r="D319" s="1" t="str">
        <f>INDEX('Name Conversion Table'!$B$2:$B$31,MATCH('Measurement and Pricing Data'!C319,'Name Conversion Table'!$A$2:$A$31,0))</f>
        <v>Coast Live Oak</v>
      </c>
      <c r="E319" s="1" t="s">
        <v>4</v>
      </c>
      <c r="F319" s="39">
        <v>27</v>
      </c>
      <c r="G319" s="10">
        <v>2</v>
      </c>
      <c r="H319" s="4">
        <v>35</v>
      </c>
      <c r="I319" s="4" t="s">
        <v>33</v>
      </c>
      <c r="J319" s="4" t="s">
        <v>93</v>
      </c>
      <c r="K319" s="4" t="s">
        <v>33</v>
      </c>
      <c r="L319" s="4" t="s">
        <v>32</v>
      </c>
      <c r="M319" s="4" t="s">
        <v>63</v>
      </c>
      <c r="N319" s="4" t="s">
        <v>66</v>
      </c>
      <c r="O319" s="1" t="s">
        <v>104</v>
      </c>
      <c r="P319" s="9">
        <v>0.7</v>
      </c>
      <c r="Q319" s="30" t="s">
        <v>60</v>
      </c>
      <c r="R319" s="9">
        <v>1</v>
      </c>
      <c r="S319" s="30" t="s">
        <v>4</v>
      </c>
      <c r="T319" s="1" t="s">
        <v>4</v>
      </c>
      <c r="U319" s="1" t="s">
        <v>33</v>
      </c>
      <c r="V319" s="1" t="str">
        <f t="shared" si="12"/>
        <v>Y</v>
      </c>
      <c r="W319" s="1" t="s">
        <v>28</v>
      </c>
      <c r="X319" s="8">
        <f>IF(W319="TFT",INDEX('Unit Cost Source Data'!$L$2:$L$87,MATCH('Measurement and Pricing Data'!C319,'Unit Cost Source Data'!$A$2:$A$87,0)),IF(W319="Volume",INDEX('Unit Cost Source Data'!$M$2:$M$87,MATCH('Measurement and Pricing Data'!C319,'Unit Cost Source Data'!$A$2:$A$87,0)),IF(W319="Height",INDEX('Unit Cost Source Data'!$N$2:$N$87,MATCH('Measurement and Pricing Data'!C319,'Unit Cost Source Data'!$A$2:$A$87,0)),"n/a")))</f>
        <v>62.700681380483083</v>
      </c>
      <c r="Y319" s="27">
        <f>IF(W319="TFT",(F319/G319)^2*PI()/4*G319*X319,IF(W319="Volume",PI()*4/3*(H319/2)^2*H319/2*X319,IF(W319="DRT",INDEX('Unit Cost Source Data'!$K$2:$K$87,MATCH('Measurement and Pricing Data'!C319,'Unit Cost Source Data'!$A$2:$A$87,0)),IF(W319="CCT",(1.08)^E319*INDEX('Unit Cost Source Data'!$K$2:$K$87,MATCH('Measurement and Pricing Data'!C319,'Unit Cost Source Data'!$A$2:$A$87,0))*2.5,IF(W319="Height",X319*H319)))))</f>
        <v>17949.802499999998</v>
      </c>
      <c r="Z319" s="27">
        <f>IF(W319="CCT","n/a",INDEX('Unit Cost Source Data'!$K$2:$K$87,MATCH('Measurement and Pricing Data'!C319,'Unit Cost Source Data'!$A$2:$A$87,0))*1.5)</f>
        <v>295.46999999999997</v>
      </c>
      <c r="AA319" s="15">
        <f t="shared" si="13"/>
        <v>5384.9407500000016</v>
      </c>
      <c r="AB319" s="15">
        <f t="shared" si="14"/>
        <v>5400</v>
      </c>
    </row>
    <row r="320" spans="1:28" ht="28.8" x14ac:dyDescent="0.3">
      <c r="A320" s="1">
        <v>319</v>
      </c>
      <c r="B320" s="1">
        <v>1</v>
      </c>
      <c r="C320" s="6" t="s">
        <v>44</v>
      </c>
      <c r="D320" s="1" t="str">
        <f>INDEX('Name Conversion Table'!$B$2:$B$31,MATCH('Measurement and Pricing Data'!C320,'Name Conversion Table'!$A$2:$A$31,0))</f>
        <v>Coast Live Oak</v>
      </c>
      <c r="E320" s="1" t="s">
        <v>4</v>
      </c>
      <c r="F320" s="39">
        <v>9</v>
      </c>
      <c r="G320" s="10">
        <v>1</v>
      </c>
      <c r="H320" s="4">
        <v>30</v>
      </c>
      <c r="I320" s="4" t="s">
        <v>33</v>
      </c>
      <c r="J320" s="4" t="s">
        <v>93</v>
      </c>
      <c r="K320" s="4" t="s">
        <v>33</v>
      </c>
      <c r="L320" s="4" t="s">
        <v>32</v>
      </c>
      <c r="M320" s="4" t="s">
        <v>63</v>
      </c>
      <c r="N320" s="4" t="s">
        <v>66</v>
      </c>
      <c r="O320" s="1" t="s">
        <v>104</v>
      </c>
      <c r="P320" s="9">
        <v>0.6</v>
      </c>
      <c r="Q320" s="30" t="s">
        <v>60</v>
      </c>
      <c r="R320" s="9">
        <v>1</v>
      </c>
      <c r="S320" s="30" t="s">
        <v>4</v>
      </c>
      <c r="T320" s="1" t="s">
        <v>4</v>
      </c>
      <c r="U320" s="1" t="s">
        <v>33</v>
      </c>
      <c r="V320" s="1" t="str">
        <f t="shared" si="12"/>
        <v>Y</v>
      </c>
      <c r="W320" s="1" t="s">
        <v>28</v>
      </c>
      <c r="X320" s="8">
        <f>IF(W320="TFT",INDEX('Unit Cost Source Data'!$L$2:$L$87,MATCH('Measurement and Pricing Data'!C320,'Unit Cost Source Data'!$A$2:$A$87,0)),IF(W320="Volume",INDEX('Unit Cost Source Data'!$M$2:$M$87,MATCH('Measurement and Pricing Data'!C320,'Unit Cost Source Data'!$A$2:$A$87,0)),IF(W320="Height",INDEX('Unit Cost Source Data'!$N$2:$N$87,MATCH('Measurement and Pricing Data'!C320,'Unit Cost Source Data'!$A$2:$A$87,0)),"n/a")))</f>
        <v>62.700681380483083</v>
      </c>
      <c r="Y320" s="27">
        <f>IF(W320="TFT",(F320/G320)^2*PI()/4*G320*X320,IF(W320="Volume",PI()*4/3*(H320/2)^2*H320/2*X320,IF(W320="DRT",INDEX('Unit Cost Source Data'!$K$2:$K$87,MATCH('Measurement and Pricing Data'!C320,'Unit Cost Source Data'!$A$2:$A$87,0)),IF(W320="CCT",(1.08)^E320*INDEX('Unit Cost Source Data'!$K$2:$K$87,MATCH('Measurement and Pricing Data'!C320,'Unit Cost Source Data'!$A$2:$A$87,0))*2.5,IF(W320="Height",X320*H320)))))</f>
        <v>3988.8449999999993</v>
      </c>
      <c r="Z320" s="27">
        <f>IF(W320="CCT","n/a",INDEX('Unit Cost Source Data'!$K$2:$K$87,MATCH('Measurement and Pricing Data'!C320,'Unit Cost Source Data'!$A$2:$A$87,0))*1.5)</f>
        <v>295.46999999999997</v>
      </c>
      <c r="AA320" s="15">
        <f t="shared" si="13"/>
        <v>1595.5380000000005</v>
      </c>
      <c r="AB320" s="15">
        <f t="shared" si="14"/>
        <v>1600</v>
      </c>
    </row>
    <row r="321" spans="1:28" ht="28.8" x14ac:dyDescent="0.3">
      <c r="A321" s="1">
        <v>320</v>
      </c>
      <c r="B321" s="1">
        <v>1</v>
      </c>
      <c r="C321" s="6" t="s">
        <v>44</v>
      </c>
      <c r="D321" s="1" t="str">
        <f>INDEX('Name Conversion Table'!$B$2:$B$31,MATCH('Measurement and Pricing Data'!C321,'Name Conversion Table'!$A$2:$A$31,0))</f>
        <v>Coast Live Oak</v>
      </c>
      <c r="E321" s="1" t="s">
        <v>4</v>
      </c>
      <c r="F321" s="39">
        <v>13</v>
      </c>
      <c r="G321" s="10">
        <v>1</v>
      </c>
      <c r="H321" s="4">
        <v>40</v>
      </c>
      <c r="I321" s="4" t="s">
        <v>33</v>
      </c>
      <c r="J321" s="4" t="s">
        <v>93</v>
      </c>
      <c r="K321" s="4" t="s">
        <v>33</v>
      </c>
      <c r="L321" s="4" t="s">
        <v>32</v>
      </c>
      <c r="M321" s="4" t="s">
        <v>63</v>
      </c>
      <c r="N321" s="4" t="s">
        <v>66</v>
      </c>
      <c r="O321" s="1" t="s">
        <v>104</v>
      </c>
      <c r="P321" s="9">
        <v>0.6</v>
      </c>
      <c r="Q321" s="30" t="s">
        <v>60</v>
      </c>
      <c r="R321" s="9">
        <v>1</v>
      </c>
      <c r="S321" s="30" t="s">
        <v>4</v>
      </c>
      <c r="T321" s="1" t="s">
        <v>4</v>
      </c>
      <c r="U321" s="1" t="s">
        <v>33</v>
      </c>
      <c r="V321" s="1" t="str">
        <f t="shared" si="12"/>
        <v>Y</v>
      </c>
      <c r="W321" s="1" t="s">
        <v>28</v>
      </c>
      <c r="X321" s="8">
        <f>IF(W321="TFT",INDEX('Unit Cost Source Data'!$L$2:$L$87,MATCH('Measurement and Pricing Data'!C321,'Unit Cost Source Data'!$A$2:$A$87,0)),IF(W321="Volume",INDEX('Unit Cost Source Data'!$M$2:$M$87,MATCH('Measurement and Pricing Data'!C321,'Unit Cost Source Data'!$A$2:$A$87,0)),IF(W321="Height",INDEX('Unit Cost Source Data'!$N$2:$N$87,MATCH('Measurement and Pricing Data'!C321,'Unit Cost Source Data'!$A$2:$A$87,0)),"n/a")))</f>
        <v>62.700681380483083</v>
      </c>
      <c r="Y321" s="27">
        <f>IF(W321="TFT",(F321/G321)^2*PI()/4*G321*X321,IF(W321="Volume",PI()*4/3*(H321/2)^2*H321/2*X321,IF(W321="DRT",INDEX('Unit Cost Source Data'!$K$2:$K$87,MATCH('Measurement and Pricing Data'!C321,'Unit Cost Source Data'!$A$2:$A$87,0)),IF(W321="CCT",(1.08)^E321*INDEX('Unit Cost Source Data'!$K$2:$K$87,MATCH('Measurement and Pricing Data'!C321,'Unit Cost Source Data'!$A$2:$A$87,0))*2.5,IF(W321="Height",X321*H321)))))</f>
        <v>8322.4049999999988</v>
      </c>
      <c r="Z321" s="27">
        <f>IF(W321="CCT","n/a",INDEX('Unit Cost Source Data'!$K$2:$K$87,MATCH('Measurement and Pricing Data'!C321,'Unit Cost Source Data'!$A$2:$A$87,0))*1.5)</f>
        <v>295.46999999999997</v>
      </c>
      <c r="AA321" s="15">
        <f t="shared" si="13"/>
        <v>3328.9619999999986</v>
      </c>
      <c r="AB321" s="15">
        <f t="shared" si="14"/>
        <v>3300</v>
      </c>
    </row>
    <row r="322" spans="1:28" ht="28.8" x14ac:dyDescent="0.3">
      <c r="A322" s="1">
        <v>321</v>
      </c>
      <c r="B322" s="1">
        <v>1</v>
      </c>
      <c r="C322" s="6" t="s">
        <v>44</v>
      </c>
      <c r="D322" s="1" t="str">
        <f>INDEX('Name Conversion Table'!$B$2:$B$31,MATCH('Measurement and Pricing Data'!C322,'Name Conversion Table'!$A$2:$A$31,0))</f>
        <v>Coast Live Oak</v>
      </c>
      <c r="E322" s="1" t="s">
        <v>4</v>
      </c>
      <c r="F322" s="39">
        <v>11</v>
      </c>
      <c r="G322" s="10">
        <v>1</v>
      </c>
      <c r="H322" s="4">
        <v>25</v>
      </c>
      <c r="I322" s="4" t="s">
        <v>33</v>
      </c>
      <c r="J322" s="4" t="s">
        <v>93</v>
      </c>
      <c r="K322" s="4" t="s">
        <v>33</v>
      </c>
      <c r="L322" s="4" t="s">
        <v>32</v>
      </c>
      <c r="M322" s="4" t="s">
        <v>63</v>
      </c>
      <c r="N322" s="4" t="s">
        <v>66</v>
      </c>
      <c r="O322" s="1" t="s">
        <v>104</v>
      </c>
      <c r="P322" s="9">
        <v>0.5</v>
      </c>
      <c r="Q322" s="30" t="s">
        <v>60</v>
      </c>
      <c r="R322" s="9">
        <v>1</v>
      </c>
      <c r="S322" s="30" t="s">
        <v>4</v>
      </c>
      <c r="T322" s="1" t="s">
        <v>4</v>
      </c>
      <c r="U322" s="1" t="s">
        <v>33</v>
      </c>
      <c r="V322" s="1" t="str">
        <f t="shared" ref="V322:V385" si="15">IF(P322&gt;0,"Y","N")</f>
        <v>Y</v>
      </c>
      <c r="W322" s="1" t="s">
        <v>28</v>
      </c>
      <c r="X322" s="8">
        <f>IF(W322="TFT",INDEX('Unit Cost Source Data'!$L$2:$L$87,MATCH('Measurement and Pricing Data'!C322,'Unit Cost Source Data'!$A$2:$A$87,0)),IF(W322="Volume",INDEX('Unit Cost Source Data'!$M$2:$M$87,MATCH('Measurement and Pricing Data'!C322,'Unit Cost Source Data'!$A$2:$A$87,0)),IF(W322="Height",INDEX('Unit Cost Source Data'!$N$2:$N$87,MATCH('Measurement and Pricing Data'!C322,'Unit Cost Source Data'!$A$2:$A$87,0)),"n/a")))</f>
        <v>62.700681380483083</v>
      </c>
      <c r="Y322" s="27">
        <f>IF(W322="TFT",(F322/G322)^2*PI()/4*G322*X322,IF(W322="Volume",PI()*4/3*(H322/2)^2*H322/2*X322,IF(W322="DRT",INDEX('Unit Cost Source Data'!$K$2:$K$87,MATCH('Measurement and Pricing Data'!C322,'Unit Cost Source Data'!$A$2:$A$87,0)),IF(W322="CCT",(1.08)^E322*INDEX('Unit Cost Source Data'!$K$2:$K$87,MATCH('Measurement and Pricing Data'!C322,'Unit Cost Source Data'!$A$2:$A$87,0))*2.5,IF(W322="Height",X322*H322)))))</f>
        <v>5958.6449999999995</v>
      </c>
      <c r="Z322" s="27">
        <f>IF(W322="CCT","n/a",INDEX('Unit Cost Source Data'!$K$2:$K$87,MATCH('Measurement and Pricing Data'!C322,'Unit Cost Source Data'!$A$2:$A$87,0))*1.5)</f>
        <v>295.46999999999997</v>
      </c>
      <c r="AA322" s="15">
        <f t="shared" ref="AA322:AA385" si="16">B322*IF(W322="CCT",(Y322*R322)-(Y322*P322),IF(P322&gt;0,(Y322*R322+Z322)-(Y322*P322+Z322),Y322*R322+Z322))</f>
        <v>2979.3225000000002</v>
      </c>
      <c r="AB322" s="15">
        <f t="shared" ref="AB322:AB385" si="17">ROUND(AA322,2-(1+INT(LOG10(ABS(AA322)))))</f>
        <v>3000</v>
      </c>
    </row>
    <row r="323" spans="1:28" ht="28.8" x14ac:dyDescent="0.3">
      <c r="A323" s="1">
        <v>322</v>
      </c>
      <c r="B323" s="1">
        <v>1</v>
      </c>
      <c r="C323" s="6" t="s">
        <v>44</v>
      </c>
      <c r="D323" s="1" t="str">
        <f>INDEX('Name Conversion Table'!$B$2:$B$31,MATCH('Measurement and Pricing Data'!C323,'Name Conversion Table'!$A$2:$A$31,0))</f>
        <v>Coast Live Oak</v>
      </c>
      <c r="E323" s="1" t="s">
        <v>4</v>
      </c>
      <c r="F323" s="39">
        <v>16</v>
      </c>
      <c r="G323" s="10">
        <v>2</v>
      </c>
      <c r="H323" s="4">
        <v>25</v>
      </c>
      <c r="I323" s="4" t="s">
        <v>33</v>
      </c>
      <c r="J323" s="4" t="s">
        <v>93</v>
      </c>
      <c r="K323" s="4" t="s">
        <v>33</v>
      </c>
      <c r="L323" s="4" t="s">
        <v>32</v>
      </c>
      <c r="M323" s="4" t="s">
        <v>63</v>
      </c>
      <c r="N323" s="4" t="s">
        <v>66</v>
      </c>
      <c r="O323" s="1" t="s">
        <v>104</v>
      </c>
      <c r="P323" s="9">
        <v>0.6</v>
      </c>
      <c r="Q323" s="30" t="s">
        <v>60</v>
      </c>
      <c r="R323" s="9">
        <v>1</v>
      </c>
      <c r="S323" s="30" t="s">
        <v>4</v>
      </c>
      <c r="T323" s="1" t="s">
        <v>4</v>
      </c>
      <c r="U323" s="1" t="s">
        <v>33</v>
      </c>
      <c r="V323" s="1" t="str">
        <f t="shared" si="15"/>
        <v>Y</v>
      </c>
      <c r="W323" s="1" t="s">
        <v>28</v>
      </c>
      <c r="X323" s="8">
        <f>IF(W323="TFT",INDEX('Unit Cost Source Data'!$L$2:$L$87,MATCH('Measurement and Pricing Data'!C323,'Unit Cost Source Data'!$A$2:$A$87,0)),IF(W323="Volume",INDEX('Unit Cost Source Data'!$M$2:$M$87,MATCH('Measurement and Pricing Data'!C323,'Unit Cost Source Data'!$A$2:$A$87,0)),IF(W323="Height",INDEX('Unit Cost Source Data'!$N$2:$N$87,MATCH('Measurement and Pricing Data'!C323,'Unit Cost Source Data'!$A$2:$A$87,0)),"n/a")))</f>
        <v>62.700681380483083</v>
      </c>
      <c r="Y323" s="27">
        <f>IF(W323="TFT",(F323/G323)^2*PI()/4*G323*X323,IF(W323="Volume",PI()*4/3*(H323/2)^2*H323/2*X323,IF(W323="DRT",INDEX('Unit Cost Source Data'!$K$2:$K$87,MATCH('Measurement and Pricing Data'!C323,'Unit Cost Source Data'!$A$2:$A$87,0)),IF(W323="CCT",(1.08)^E323*INDEX('Unit Cost Source Data'!$K$2:$K$87,MATCH('Measurement and Pricing Data'!C323,'Unit Cost Source Data'!$A$2:$A$87,0))*2.5,IF(W323="Height",X323*H323)))))</f>
        <v>6303.36</v>
      </c>
      <c r="Z323" s="27">
        <f>IF(W323="CCT","n/a",INDEX('Unit Cost Source Data'!$K$2:$K$87,MATCH('Measurement and Pricing Data'!C323,'Unit Cost Source Data'!$A$2:$A$87,0))*1.5)</f>
        <v>295.46999999999997</v>
      </c>
      <c r="AA323" s="15">
        <f t="shared" si="16"/>
        <v>2521.3440000000005</v>
      </c>
      <c r="AB323" s="15">
        <f t="shared" si="17"/>
        <v>2500</v>
      </c>
    </row>
    <row r="324" spans="1:28" ht="28.8" x14ac:dyDescent="0.3">
      <c r="A324" s="1">
        <v>323</v>
      </c>
      <c r="B324" s="1">
        <v>1</v>
      </c>
      <c r="C324" s="6" t="s">
        <v>44</v>
      </c>
      <c r="D324" s="1" t="str">
        <f>INDEX('Name Conversion Table'!$B$2:$B$31,MATCH('Measurement and Pricing Data'!C324,'Name Conversion Table'!$A$2:$A$31,0))</f>
        <v>Coast Live Oak</v>
      </c>
      <c r="E324" s="1" t="s">
        <v>4</v>
      </c>
      <c r="F324" s="39">
        <v>10</v>
      </c>
      <c r="G324" s="10">
        <v>1</v>
      </c>
      <c r="H324" s="4">
        <v>25</v>
      </c>
      <c r="I324" s="4" t="s">
        <v>33</v>
      </c>
      <c r="J324" s="4" t="s">
        <v>93</v>
      </c>
      <c r="K324" s="4" t="s">
        <v>33</v>
      </c>
      <c r="L324" s="4" t="s">
        <v>32</v>
      </c>
      <c r="M324" s="4" t="s">
        <v>63</v>
      </c>
      <c r="N324" s="4" t="s">
        <v>66</v>
      </c>
      <c r="O324" s="1" t="s">
        <v>104</v>
      </c>
      <c r="P324" s="9">
        <v>0.3</v>
      </c>
      <c r="Q324" s="30" t="s">
        <v>60</v>
      </c>
      <c r="R324" s="9">
        <v>1</v>
      </c>
      <c r="S324" s="30" t="s">
        <v>4</v>
      </c>
      <c r="T324" s="1" t="s">
        <v>4</v>
      </c>
      <c r="U324" s="1" t="s">
        <v>33</v>
      </c>
      <c r="V324" s="1" t="str">
        <f t="shared" si="15"/>
        <v>Y</v>
      </c>
      <c r="W324" s="1" t="s">
        <v>28</v>
      </c>
      <c r="X324" s="8">
        <f>IF(W324="TFT",INDEX('Unit Cost Source Data'!$L$2:$L$87,MATCH('Measurement and Pricing Data'!C324,'Unit Cost Source Data'!$A$2:$A$87,0)),IF(W324="Volume",INDEX('Unit Cost Source Data'!$M$2:$M$87,MATCH('Measurement and Pricing Data'!C324,'Unit Cost Source Data'!$A$2:$A$87,0)),IF(W324="Height",INDEX('Unit Cost Source Data'!$N$2:$N$87,MATCH('Measurement and Pricing Data'!C324,'Unit Cost Source Data'!$A$2:$A$87,0)),"n/a")))</f>
        <v>62.700681380483083</v>
      </c>
      <c r="Y324" s="27">
        <f>IF(W324="TFT",(F324/G324)^2*PI()/4*G324*X324,IF(W324="Volume",PI()*4/3*(H324/2)^2*H324/2*X324,IF(W324="DRT",INDEX('Unit Cost Source Data'!$K$2:$K$87,MATCH('Measurement and Pricing Data'!C324,'Unit Cost Source Data'!$A$2:$A$87,0)),IF(W324="CCT",(1.08)^E324*INDEX('Unit Cost Source Data'!$K$2:$K$87,MATCH('Measurement and Pricing Data'!C324,'Unit Cost Source Data'!$A$2:$A$87,0))*2.5,IF(W324="Height",X324*H324)))))</f>
        <v>4924.5</v>
      </c>
      <c r="Z324" s="27">
        <f>IF(W324="CCT","n/a",INDEX('Unit Cost Source Data'!$K$2:$K$87,MATCH('Measurement and Pricing Data'!C324,'Unit Cost Source Data'!$A$2:$A$87,0))*1.5)</f>
        <v>295.46999999999997</v>
      </c>
      <c r="AA324" s="15">
        <f t="shared" si="16"/>
        <v>3447.1500000000005</v>
      </c>
      <c r="AB324" s="15">
        <f t="shared" si="17"/>
        <v>3400</v>
      </c>
    </row>
    <row r="325" spans="1:28" ht="28.8" x14ac:dyDescent="0.3">
      <c r="A325" s="1">
        <v>324</v>
      </c>
      <c r="B325" s="1">
        <v>1</v>
      </c>
      <c r="C325" s="6" t="s">
        <v>44</v>
      </c>
      <c r="D325" s="1" t="str">
        <f>INDEX('Name Conversion Table'!$B$2:$B$31,MATCH('Measurement and Pricing Data'!C325,'Name Conversion Table'!$A$2:$A$31,0))</f>
        <v>Coast Live Oak</v>
      </c>
      <c r="E325" s="1" t="s">
        <v>4</v>
      </c>
      <c r="F325" s="39">
        <v>22</v>
      </c>
      <c r="G325" s="10">
        <v>2</v>
      </c>
      <c r="H325" s="4">
        <v>40</v>
      </c>
      <c r="I325" s="4" t="s">
        <v>33</v>
      </c>
      <c r="J325" s="4" t="s">
        <v>93</v>
      </c>
      <c r="K325" s="4" t="s">
        <v>33</v>
      </c>
      <c r="L325" s="4" t="s">
        <v>32</v>
      </c>
      <c r="M325" s="4" t="s">
        <v>63</v>
      </c>
      <c r="N325" s="4" t="s">
        <v>66</v>
      </c>
      <c r="O325" s="1" t="s">
        <v>104</v>
      </c>
      <c r="P325" s="9">
        <v>0.6</v>
      </c>
      <c r="Q325" s="30" t="s">
        <v>60</v>
      </c>
      <c r="R325" s="9">
        <v>1</v>
      </c>
      <c r="S325" s="30" t="s">
        <v>4</v>
      </c>
      <c r="T325" s="1" t="s">
        <v>4</v>
      </c>
      <c r="U325" s="1" t="s">
        <v>33</v>
      </c>
      <c r="V325" s="1" t="str">
        <f t="shared" si="15"/>
        <v>Y</v>
      </c>
      <c r="W325" s="1" t="s">
        <v>28</v>
      </c>
      <c r="X325" s="8">
        <f>IF(W325="TFT",INDEX('Unit Cost Source Data'!$L$2:$L$87,MATCH('Measurement and Pricing Data'!C325,'Unit Cost Source Data'!$A$2:$A$87,0)),IF(W325="Volume",INDEX('Unit Cost Source Data'!$M$2:$M$87,MATCH('Measurement and Pricing Data'!C325,'Unit Cost Source Data'!$A$2:$A$87,0)),IF(W325="Height",INDEX('Unit Cost Source Data'!$N$2:$N$87,MATCH('Measurement and Pricing Data'!C325,'Unit Cost Source Data'!$A$2:$A$87,0)),"n/a")))</f>
        <v>62.700681380483083</v>
      </c>
      <c r="Y325" s="27">
        <f>IF(W325="TFT",(F325/G325)^2*PI()/4*G325*X325,IF(W325="Volume",PI()*4/3*(H325/2)^2*H325/2*X325,IF(W325="DRT",INDEX('Unit Cost Source Data'!$K$2:$K$87,MATCH('Measurement and Pricing Data'!C325,'Unit Cost Source Data'!$A$2:$A$87,0)),IF(W325="CCT",(1.08)^E325*INDEX('Unit Cost Source Data'!$K$2:$K$87,MATCH('Measurement and Pricing Data'!C325,'Unit Cost Source Data'!$A$2:$A$87,0))*2.5,IF(W325="Height",X325*H325)))))</f>
        <v>11917.289999999999</v>
      </c>
      <c r="Z325" s="27">
        <f>IF(W325="CCT","n/a",INDEX('Unit Cost Source Data'!$K$2:$K$87,MATCH('Measurement and Pricing Data'!C325,'Unit Cost Source Data'!$A$2:$A$87,0))*1.5)</f>
        <v>295.46999999999997</v>
      </c>
      <c r="AA325" s="15">
        <f t="shared" si="16"/>
        <v>4766.9159999999993</v>
      </c>
      <c r="AB325" s="15">
        <f t="shared" si="17"/>
        <v>4800</v>
      </c>
    </row>
    <row r="326" spans="1:28" ht="28.8" x14ac:dyDescent="0.3">
      <c r="A326" s="1">
        <v>325</v>
      </c>
      <c r="B326" s="1">
        <v>1</v>
      </c>
      <c r="C326" s="6" t="s">
        <v>59</v>
      </c>
      <c r="D326" s="1" t="str">
        <f>INDEX('Name Conversion Table'!$B$2:$B$31,MATCH('Measurement and Pricing Data'!C326,'Name Conversion Table'!$A$2:$A$31,0))</f>
        <v>Toyon</v>
      </c>
      <c r="E326" s="1" t="s">
        <v>4</v>
      </c>
      <c r="F326" s="39" t="s">
        <v>16</v>
      </c>
      <c r="G326" s="10" t="s">
        <v>16</v>
      </c>
      <c r="H326" s="4">
        <v>12</v>
      </c>
      <c r="I326" s="4" t="s">
        <v>33</v>
      </c>
      <c r="J326" s="4" t="s">
        <v>93</v>
      </c>
      <c r="K326" s="4" t="s">
        <v>33</v>
      </c>
      <c r="L326" s="4" t="s">
        <v>32</v>
      </c>
      <c r="M326" s="4" t="s">
        <v>14</v>
      </c>
      <c r="N326" s="4" t="s">
        <v>66</v>
      </c>
      <c r="O326" s="1" t="s">
        <v>182</v>
      </c>
      <c r="P326" s="9">
        <v>0.1</v>
      </c>
      <c r="Q326" s="30" t="s">
        <v>71</v>
      </c>
      <c r="R326" s="9">
        <v>1</v>
      </c>
      <c r="S326" s="30" t="s">
        <v>4</v>
      </c>
      <c r="T326" s="1" t="s">
        <v>4</v>
      </c>
      <c r="U326" s="1" t="s">
        <v>33</v>
      </c>
      <c r="V326" s="1" t="str">
        <f t="shared" si="15"/>
        <v>Y</v>
      </c>
      <c r="W326" s="1" t="s">
        <v>35</v>
      </c>
      <c r="X326" s="8">
        <f>IF(W326="TFT",INDEX('Unit Cost Source Data'!$L$2:$L$87,MATCH('Measurement and Pricing Data'!C326,'Unit Cost Source Data'!$A$2:$A$87,0)),IF(W326="Volume",INDEX('Unit Cost Source Data'!$M$2:$M$87,MATCH('Measurement and Pricing Data'!C326,'Unit Cost Source Data'!$A$2:$A$87,0)),IF(W326="Height",INDEX('Unit Cost Source Data'!$N$2:$N$87,MATCH('Measurement and Pricing Data'!C326,'Unit Cost Source Data'!$A$2:$A$87,0)),"n/a")))</f>
        <v>3.3231552117587753</v>
      </c>
      <c r="Y326" s="27">
        <f>IF(W326="TFT",(F326/G326)^2*PI()/4*G326*X326,IF(W326="Volume",PI()*4/3*(H326/2)^2*H326/2*X326,IF(W326="DRT",INDEX('Unit Cost Source Data'!$K$2:$K$87,MATCH('Measurement and Pricing Data'!C326,'Unit Cost Source Data'!$A$2:$A$87,0)),IF(W326="CCT",(1.08)^E326*INDEX('Unit Cost Source Data'!$K$2:$K$87,MATCH('Measurement and Pricing Data'!C326,'Unit Cost Source Data'!$A$2:$A$87,0))*2.5,IF(W326="Height",X326*H326)))))</f>
        <v>3006.7200000000003</v>
      </c>
      <c r="Z326" s="27">
        <f>IF(W326="CCT","n/a",INDEX('Unit Cost Source Data'!$K$2:$K$87,MATCH('Measurement and Pricing Data'!C326,'Unit Cost Source Data'!$A$2:$A$87,0))*1.5)</f>
        <v>326.25</v>
      </c>
      <c r="AA326" s="15">
        <f t="shared" si="16"/>
        <v>2706.0480000000002</v>
      </c>
      <c r="AB326" s="15">
        <f t="shared" si="17"/>
        <v>2700</v>
      </c>
    </row>
    <row r="327" spans="1:28" ht="28.8" x14ac:dyDescent="0.3">
      <c r="A327" s="1">
        <v>326</v>
      </c>
      <c r="B327" s="1">
        <v>2</v>
      </c>
      <c r="C327" s="6" t="s">
        <v>49</v>
      </c>
      <c r="D327" s="1" t="str">
        <f>INDEX('Name Conversion Table'!$B$2:$B$31,MATCH('Measurement and Pricing Data'!C327,'Name Conversion Table'!$A$2:$A$31,0))</f>
        <v>Scrub Oak</v>
      </c>
      <c r="E327" s="1" t="s">
        <v>4</v>
      </c>
      <c r="F327" s="39">
        <v>5</v>
      </c>
      <c r="G327" s="10">
        <v>1</v>
      </c>
      <c r="H327" s="4">
        <v>15</v>
      </c>
      <c r="I327" s="4" t="s">
        <v>33</v>
      </c>
      <c r="J327" s="4" t="s">
        <v>93</v>
      </c>
      <c r="K327" s="4" t="s">
        <v>33</v>
      </c>
      <c r="L327" s="4" t="s">
        <v>32</v>
      </c>
      <c r="M327" s="4" t="s">
        <v>14</v>
      </c>
      <c r="N327" s="4" t="s">
        <v>66</v>
      </c>
      <c r="O327" s="1" t="s">
        <v>182</v>
      </c>
      <c r="P327" s="9">
        <v>0.1</v>
      </c>
      <c r="Q327" s="30" t="s">
        <v>71</v>
      </c>
      <c r="R327" s="9">
        <v>1</v>
      </c>
      <c r="S327" s="30" t="s">
        <v>4</v>
      </c>
      <c r="T327" s="1" t="s">
        <v>4</v>
      </c>
      <c r="U327" s="1" t="s">
        <v>33</v>
      </c>
      <c r="V327" s="1" t="str">
        <f t="shared" si="15"/>
        <v>Y</v>
      </c>
      <c r="W327" s="1" t="s">
        <v>28</v>
      </c>
      <c r="X327" s="8">
        <f>IF(W327="TFT",INDEX('Unit Cost Source Data'!$L$2:$L$87,MATCH('Measurement and Pricing Data'!C327,'Unit Cost Source Data'!$A$2:$A$87,0)),IF(W327="Volume",INDEX('Unit Cost Source Data'!$M$2:$M$87,MATCH('Measurement and Pricing Data'!C327,'Unit Cost Source Data'!$A$2:$A$87,0)),IF(W327="Height",INDEX('Unit Cost Source Data'!$N$2:$N$87,MATCH('Measurement and Pricing Data'!C327,'Unit Cost Source Data'!$A$2:$A$87,0)),"n/a")))</f>
        <v>56.016881125926112</v>
      </c>
      <c r="Y327" s="27">
        <f>IF(W327="TFT",(F327/G327)^2*PI()/4*G327*X327,IF(W327="Volume",PI()*4/3*(H327/2)^2*H327/2*X327,IF(W327="DRT",INDEX('Unit Cost Source Data'!$K$2:$K$87,MATCH('Measurement and Pricing Data'!C327,'Unit Cost Source Data'!$A$2:$A$87,0)),IF(W327="CCT",(1.08)^E327*INDEX('Unit Cost Source Data'!$K$2:$K$87,MATCH('Measurement and Pricing Data'!C327,'Unit Cost Source Data'!$A$2:$A$87,0))*2.5,IF(W327="Height",X327*H327)))))</f>
        <v>1099.8888888888889</v>
      </c>
      <c r="Z327" s="27">
        <f>IF(W327="CCT","n/a",INDEX('Unit Cost Source Data'!$K$2:$K$87,MATCH('Measurement and Pricing Data'!C327,'Unit Cost Source Data'!$A$2:$A$87,0))*1.5)</f>
        <v>148.48499999999999</v>
      </c>
      <c r="AA327" s="15">
        <f t="shared" si="16"/>
        <v>1979.7999999999997</v>
      </c>
      <c r="AB327" s="15">
        <f t="shared" si="17"/>
        <v>2000</v>
      </c>
    </row>
    <row r="328" spans="1:28" ht="28.8" x14ac:dyDescent="0.3">
      <c r="A328" s="1">
        <v>327</v>
      </c>
      <c r="B328" s="1">
        <v>1</v>
      </c>
      <c r="C328" s="6" t="s">
        <v>44</v>
      </c>
      <c r="D328" s="1" t="str">
        <f>INDEX('Name Conversion Table'!$B$2:$B$31,MATCH('Measurement and Pricing Data'!C328,'Name Conversion Table'!$A$2:$A$31,0))</f>
        <v>Coast Live Oak</v>
      </c>
      <c r="E328" s="1" t="s">
        <v>4</v>
      </c>
      <c r="F328" s="39">
        <v>12</v>
      </c>
      <c r="G328" s="10">
        <v>1</v>
      </c>
      <c r="H328" s="4">
        <v>25</v>
      </c>
      <c r="I328" s="4" t="s">
        <v>33</v>
      </c>
      <c r="J328" s="4" t="s">
        <v>93</v>
      </c>
      <c r="K328" s="4" t="s">
        <v>33</v>
      </c>
      <c r="L328" s="4" t="s">
        <v>32</v>
      </c>
      <c r="M328" s="4" t="s">
        <v>63</v>
      </c>
      <c r="N328" s="4" t="s">
        <v>66</v>
      </c>
      <c r="O328" s="1" t="s">
        <v>182</v>
      </c>
      <c r="P328" s="9">
        <v>0.4</v>
      </c>
      <c r="Q328" s="30" t="s">
        <v>60</v>
      </c>
      <c r="R328" s="9">
        <v>1</v>
      </c>
      <c r="S328" s="30" t="s">
        <v>4</v>
      </c>
      <c r="T328" s="1" t="s">
        <v>4</v>
      </c>
      <c r="U328" s="1" t="s">
        <v>33</v>
      </c>
      <c r="V328" s="1" t="str">
        <f t="shared" si="15"/>
        <v>Y</v>
      </c>
      <c r="W328" s="1" t="s">
        <v>28</v>
      </c>
      <c r="X328" s="8">
        <f>IF(W328="TFT",INDEX('Unit Cost Source Data'!$L$2:$L$87,MATCH('Measurement and Pricing Data'!C328,'Unit Cost Source Data'!$A$2:$A$87,0)),IF(W328="Volume",INDEX('Unit Cost Source Data'!$M$2:$M$87,MATCH('Measurement and Pricing Data'!C328,'Unit Cost Source Data'!$A$2:$A$87,0)),IF(W328="Height",INDEX('Unit Cost Source Data'!$N$2:$N$87,MATCH('Measurement and Pricing Data'!C328,'Unit Cost Source Data'!$A$2:$A$87,0)),"n/a")))</f>
        <v>62.700681380483083</v>
      </c>
      <c r="Y328" s="27">
        <f>IF(W328="TFT",(F328/G328)^2*PI()/4*G328*X328,IF(W328="Volume",PI()*4/3*(H328/2)^2*H328/2*X328,IF(W328="DRT",INDEX('Unit Cost Source Data'!$K$2:$K$87,MATCH('Measurement and Pricing Data'!C328,'Unit Cost Source Data'!$A$2:$A$87,0)),IF(W328="CCT",(1.08)^E328*INDEX('Unit Cost Source Data'!$K$2:$K$87,MATCH('Measurement and Pricing Data'!C328,'Unit Cost Source Data'!$A$2:$A$87,0))*2.5,IF(W328="Height",X328*H328)))))</f>
        <v>7091.28</v>
      </c>
      <c r="Z328" s="27">
        <f>IF(W328="CCT","n/a",INDEX('Unit Cost Source Data'!$K$2:$K$87,MATCH('Measurement and Pricing Data'!C328,'Unit Cost Source Data'!$A$2:$A$87,0))*1.5)</f>
        <v>295.46999999999997</v>
      </c>
      <c r="AA328" s="15">
        <f t="shared" si="16"/>
        <v>4254.768</v>
      </c>
      <c r="AB328" s="15">
        <f t="shared" si="17"/>
        <v>4300</v>
      </c>
    </row>
    <row r="329" spans="1:28" ht="28.8" x14ac:dyDescent="0.3">
      <c r="A329" s="1">
        <v>328</v>
      </c>
      <c r="B329" s="1">
        <v>1</v>
      </c>
      <c r="C329" s="6" t="s">
        <v>44</v>
      </c>
      <c r="D329" s="1" t="str">
        <f>INDEX('Name Conversion Table'!$B$2:$B$31,MATCH('Measurement and Pricing Data'!C329,'Name Conversion Table'!$A$2:$A$31,0))</f>
        <v>Coast Live Oak</v>
      </c>
      <c r="E329" s="1" t="s">
        <v>4</v>
      </c>
      <c r="F329" s="39">
        <v>13</v>
      </c>
      <c r="G329" s="10">
        <v>1</v>
      </c>
      <c r="H329" s="4">
        <v>25</v>
      </c>
      <c r="I329" s="4" t="s">
        <v>33</v>
      </c>
      <c r="J329" s="4" t="s">
        <v>93</v>
      </c>
      <c r="K329" s="4" t="s">
        <v>33</v>
      </c>
      <c r="L329" s="4" t="s">
        <v>32</v>
      </c>
      <c r="M329" s="4" t="s">
        <v>63</v>
      </c>
      <c r="N329" s="4" t="s">
        <v>66</v>
      </c>
      <c r="O329" s="1" t="s">
        <v>182</v>
      </c>
      <c r="P329" s="9">
        <v>0.5</v>
      </c>
      <c r="Q329" s="30" t="s">
        <v>60</v>
      </c>
      <c r="R329" s="9">
        <v>1</v>
      </c>
      <c r="S329" s="30" t="s">
        <v>4</v>
      </c>
      <c r="T329" s="1" t="s">
        <v>4</v>
      </c>
      <c r="U329" s="1" t="s">
        <v>33</v>
      </c>
      <c r="V329" s="1" t="str">
        <f t="shared" si="15"/>
        <v>Y</v>
      </c>
      <c r="W329" s="1" t="s">
        <v>28</v>
      </c>
      <c r="X329" s="8">
        <f>IF(W329="TFT",INDEX('Unit Cost Source Data'!$L$2:$L$87,MATCH('Measurement and Pricing Data'!C329,'Unit Cost Source Data'!$A$2:$A$87,0)),IF(W329="Volume",INDEX('Unit Cost Source Data'!$M$2:$M$87,MATCH('Measurement and Pricing Data'!C329,'Unit Cost Source Data'!$A$2:$A$87,0)),IF(W329="Height",INDEX('Unit Cost Source Data'!$N$2:$N$87,MATCH('Measurement and Pricing Data'!C329,'Unit Cost Source Data'!$A$2:$A$87,0)),"n/a")))</f>
        <v>62.700681380483083</v>
      </c>
      <c r="Y329" s="27">
        <f>IF(W329="TFT",(F329/G329)^2*PI()/4*G329*X329,IF(W329="Volume",PI()*4/3*(H329/2)^2*H329/2*X329,IF(W329="DRT",INDEX('Unit Cost Source Data'!$K$2:$K$87,MATCH('Measurement and Pricing Data'!C329,'Unit Cost Source Data'!$A$2:$A$87,0)),IF(W329="CCT",(1.08)^E329*INDEX('Unit Cost Source Data'!$K$2:$K$87,MATCH('Measurement and Pricing Data'!C329,'Unit Cost Source Data'!$A$2:$A$87,0))*2.5,IF(W329="Height",X329*H329)))))</f>
        <v>8322.4049999999988</v>
      </c>
      <c r="Z329" s="27">
        <f>IF(W329="CCT","n/a",INDEX('Unit Cost Source Data'!$K$2:$K$87,MATCH('Measurement and Pricing Data'!C329,'Unit Cost Source Data'!$A$2:$A$87,0))*1.5)</f>
        <v>295.46999999999997</v>
      </c>
      <c r="AA329" s="15">
        <f t="shared" si="16"/>
        <v>4161.2024999999985</v>
      </c>
      <c r="AB329" s="15">
        <f t="shared" si="17"/>
        <v>4200</v>
      </c>
    </row>
    <row r="330" spans="1:28" ht="28.8" x14ac:dyDescent="0.3">
      <c r="A330" s="1">
        <v>329</v>
      </c>
      <c r="B330" s="1">
        <v>1</v>
      </c>
      <c r="C330" s="6" t="s">
        <v>44</v>
      </c>
      <c r="D330" s="1" t="str">
        <f>INDEX('Name Conversion Table'!$B$2:$B$31,MATCH('Measurement and Pricing Data'!C330,'Name Conversion Table'!$A$2:$A$31,0))</f>
        <v>Coast Live Oak</v>
      </c>
      <c r="E330" s="1" t="s">
        <v>4</v>
      </c>
      <c r="F330" s="39">
        <v>20</v>
      </c>
      <c r="G330" s="10">
        <v>2</v>
      </c>
      <c r="H330" s="4">
        <v>25</v>
      </c>
      <c r="I330" s="4" t="s">
        <v>33</v>
      </c>
      <c r="J330" s="4" t="s">
        <v>93</v>
      </c>
      <c r="K330" s="4" t="s">
        <v>33</v>
      </c>
      <c r="L330" s="4" t="s">
        <v>32</v>
      </c>
      <c r="M330" s="4" t="s">
        <v>63</v>
      </c>
      <c r="N330" s="4" t="s">
        <v>66</v>
      </c>
      <c r="O330" s="1" t="s">
        <v>105</v>
      </c>
      <c r="P330" s="9">
        <v>0.4</v>
      </c>
      <c r="Q330" s="30" t="s">
        <v>60</v>
      </c>
      <c r="R330" s="9">
        <v>1</v>
      </c>
      <c r="S330" s="30" t="s">
        <v>4</v>
      </c>
      <c r="T330" s="1" t="s">
        <v>4</v>
      </c>
      <c r="U330" s="1" t="s">
        <v>33</v>
      </c>
      <c r="V330" s="1" t="str">
        <f t="shared" si="15"/>
        <v>Y</v>
      </c>
      <c r="W330" s="1" t="s">
        <v>28</v>
      </c>
      <c r="X330" s="8">
        <f>IF(W330="TFT",INDEX('Unit Cost Source Data'!$L$2:$L$87,MATCH('Measurement and Pricing Data'!C330,'Unit Cost Source Data'!$A$2:$A$87,0)),IF(W330="Volume",INDEX('Unit Cost Source Data'!$M$2:$M$87,MATCH('Measurement and Pricing Data'!C330,'Unit Cost Source Data'!$A$2:$A$87,0)),IF(W330="Height",INDEX('Unit Cost Source Data'!$N$2:$N$87,MATCH('Measurement and Pricing Data'!C330,'Unit Cost Source Data'!$A$2:$A$87,0)),"n/a")))</f>
        <v>62.700681380483083</v>
      </c>
      <c r="Y330" s="27">
        <f>IF(W330="TFT",(F330/G330)^2*PI()/4*G330*X330,IF(W330="Volume",PI()*4/3*(H330/2)^2*H330/2*X330,IF(W330="DRT",INDEX('Unit Cost Source Data'!$K$2:$K$87,MATCH('Measurement and Pricing Data'!C330,'Unit Cost Source Data'!$A$2:$A$87,0)),IF(W330="CCT",(1.08)^E330*INDEX('Unit Cost Source Data'!$K$2:$K$87,MATCH('Measurement and Pricing Data'!C330,'Unit Cost Source Data'!$A$2:$A$87,0))*2.5,IF(W330="Height",X330*H330)))))</f>
        <v>9849</v>
      </c>
      <c r="Z330" s="27">
        <f>IF(W330="CCT","n/a",INDEX('Unit Cost Source Data'!$K$2:$K$87,MATCH('Measurement and Pricing Data'!C330,'Unit Cost Source Data'!$A$2:$A$87,0))*1.5)</f>
        <v>295.46999999999997</v>
      </c>
      <c r="AA330" s="15">
        <f t="shared" si="16"/>
        <v>5909.3999999999987</v>
      </c>
      <c r="AB330" s="15">
        <f t="shared" si="17"/>
        <v>5900</v>
      </c>
    </row>
    <row r="331" spans="1:28" ht="28.8" x14ac:dyDescent="0.3">
      <c r="A331" s="1">
        <v>330</v>
      </c>
      <c r="B331" s="1">
        <v>1</v>
      </c>
      <c r="C331" s="6" t="s">
        <v>44</v>
      </c>
      <c r="D331" s="1" t="str">
        <f>INDEX('Name Conversion Table'!$B$2:$B$31,MATCH('Measurement and Pricing Data'!C331,'Name Conversion Table'!$A$2:$A$31,0))</f>
        <v>Coast Live Oak</v>
      </c>
      <c r="E331" s="1" t="s">
        <v>4</v>
      </c>
      <c r="F331" s="39">
        <v>15</v>
      </c>
      <c r="G331" s="10">
        <v>1</v>
      </c>
      <c r="H331" s="4">
        <v>30</v>
      </c>
      <c r="I331" s="4" t="s">
        <v>33</v>
      </c>
      <c r="J331" s="4" t="s">
        <v>93</v>
      </c>
      <c r="K331" s="4" t="s">
        <v>33</v>
      </c>
      <c r="L331" s="4" t="s">
        <v>32</v>
      </c>
      <c r="M331" s="4" t="s">
        <v>63</v>
      </c>
      <c r="N331" s="4" t="s">
        <v>66</v>
      </c>
      <c r="O331" s="1" t="s">
        <v>105</v>
      </c>
      <c r="P331" s="9">
        <v>0.4</v>
      </c>
      <c r="Q331" s="30" t="s">
        <v>60</v>
      </c>
      <c r="R331" s="9">
        <v>1</v>
      </c>
      <c r="S331" s="30" t="s">
        <v>4</v>
      </c>
      <c r="T331" s="1" t="s">
        <v>4</v>
      </c>
      <c r="U331" s="1" t="s">
        <v>33</v>
      </c>
      <c r="V331" s="1" t="str">
        <f t="shared" si="15"/>
        <v>Y</v>
      </c>
      <c r="W331" s="1" t="s">
        <v>28</v>
      </c>
      <c r="X331" s="8">
        <f>IF(W331="TFT",INDEX('Unit Cost Source Data'!$L$2:$L$87,MATCH('Measurement and Pricing Data'!C331,'Unit Cost Source Data'!$A$2:$A$87,0)),IF(W331="Volume",INDEX('Unit Cost Source Data'!$M$2:$M$87,MATCH('Measurement and Pricing Data'!C331,'Unit Cost Source Data'!$A$2:$A$87,0)),IF(W331="Height",INDEX('Unit Cost Source Data'!$N$2:$N$87,MATCH('Measurement and Pricing Data'!C331,'Unit Cost Source Data'!$A$2:$A$87,0)),"n/a")))</f>
        <v>62.700681380483083</v>
      </c>
      <c r="Y331" s="27">
        <f>IF(W331="TFT",(F331/G331)^2*PI()/4*G331*X331,IF(W331="Volume",PI()*4/3*(H331/2)^2*H331/2*X331,IF(W331="DRT",INDEX('Unit Cost Source Data'!$K$2:$K$87,MATCH('Measurement and Pricing Data'!C331,'Unit Cost Source Data'!$A$2:$A$87,0)),IF(W331="CCT",(1.08)^E331*INDEX('Unit Cost Source Data'!$K$2:$K$87,MATCH('Measurement and Pricing Data'!C331,'Unit Cost Source Data'!$A$2:$A$87,0))*2.5,IF(W331="Height",X331*H331)))))</f>
        <v>11080.124999999998</v>
      </c>
      <c r="Z331" s="27">
        <f>IF(W331="CCT","n/a",INDEX('Unit Cost Source Data'!$K$2:$K$87,MATCH('Measurement and Pricing Data'!C331,'Unit Cost Source Data'!$A$2:$A$87,0))*1.5)</f>
        <v>295.46999999999997</v>
      </c>
      <c r="AA331" s="15">
        <f t="shared" si="16"/>
        <v>6648.074999999998</v>
      </c>
      <c r="AB331" s="15">
        <f t="shared" si="17"/>
        <v>6600</v>
      </c>
    </row>
    <row r="332" spans="1:28" ht="28.8" x14ac:dyDescent="0.3">
      <c r="A332" s="1">
        <v>331</v>
      </c>
      <c r="B332" s="1">
        <v>1</v>
      </c>
      <c r="C332" s="6" t="s">
        <v>44</v>
      </c>
      <c r="D332" s="1" t="str">
        <f>INDEX('Name Conversion Table'!$B$2:$B$31,MATCH('Measurement and Pricing Data'!C332,'Name Conversion Table'!$A$2:$A$31,0))</f>
        <v>Coast Live Oak</v>
      </c>
      <c r="E332" s="1" t="s">
        <v>4</v>
      </c>
      <c r="F332" s="39">
        <v>16</v>
      </c>
      <c r="G332" s="10">
        <v>1</v>
      </c>
      <c r="H332" s="4">
        <v>30</v>
      </c>
      <c r="I332" s="4" t="s">
        <v>33</v>
      </c>
      <c r="J332" s="4" t="s">
        <v>93</v>
      </c>
      <c r="K332" s="4" t="s">
        <v>33</v>
      </c>
      <c r="L332" s="4" t="s">
        <v>32</v>
      </c>
      <c r="M332" s="4" t="s">
        <v>14</v>
      </c>
      <c r="N332" s="4" t="s">
        <v>66</v>
      </c>
      <c r="O332" s="1" t="s">
        <v>105</v>
      </c>
      <c r="P332" s="9">
        <v>0</v>
      </c>
      <c r="Q332" s="30" t="s">
        <v>55</v>
      </c>
      <c r="R332" s="9">
        <v>1</v>
      </c>
      <c r="S332" s="30" t="s">
        <v>4</v>
      </c>
      <c r="T332" s="1" t="s">
        <v>4</v>
      </c>
      <c r="U332" s="1" t="s">
        <v>33</v>
      </c>
      <c r="V332" s="1" t="str">
        <f t="shared" si="15"/>
        <v>N</v>
      </c>
      <c r="W332" s="1" t="s">
        <v>28</v>
      </c>
      <c r="X332" s="8">
        <f>IF(W332="TFT",INDEX('Unit Cost Source Data'!$L$2:$L$87,MATCH('Measurement and Pricing Data'!C332,'Unit Cost Source Data'!$A$2:$A$87,0)),IF(W332="Volume",INDEX('Unit Cost Source Data'!$M$2:$M$87,MATCH('Measurement and Pricing Data'!C332,'Unit Cost Source Data'!$A$2:$A$87,0)),IF(W332="Height",INDEX('Unit Cost Source Data'!$N$2:$N$87,MATCH('Measurement and Pricing Data'!C332,'Unit Cost Source Data'!$A$2:$A$87,0)),"n/a")))</f>
        <v>62.700681380483083</v>
      </c>
      <c r="Y332" s="27">
        <f>IF(W332="TFT",(F332/G332)^2*PI()/4*G332*X332,IF(W332="Volume",PI()*4/3*(H332/2)^2*H332/2*X332,IF(W332="DRT",INDEX('Unit Cost Source Data'!$K$2:$K$87,MATCH('Measurement and Pricing Data'!C332,'Unit Cost Source Data'!$A$2:$A$87,0)),IF(W332="CCT",(1.08)^E332*INDEX('Unit Cost Source Data'!$K$2:$K$87,MATCH('Measurement and Pricing Data'!C332,'Unit Cost Source Data'!$A$2:$A$87,0))*2.5,IF(W332="Height",X332*H332)))))</f>
        <v>12606.72</v>
      </c>
      <c r="Z332" s="27">
        <f>IF(W332="CCT","n/a",INDEX('Unit Cost Source Data'!$K$2:$K$87,MATCH('Measurement and Pricing Data'!C332,'Unit Cost Source Data'!$A$2:$A$87,0))*1.5)</f>
        <v>295.46999999999997</v>
      </c>
      <c r="AA332" s="15">
        <f t="shared" si="16"/>
        <v>12902.189999999999</v>
      </c>
      <c r="AB332" s="15">
        <f t="shared" si="17"/>
        <v>13000</v>
      </c>
    </row>
    <row r="333" spans="1:28" ht="28.8" x14ac:dyDescent="0.3">
      <c r="A333" s="1">
        <v>332</v>
      </c>
      <c r="B333" s="1">
        <v>1</v>
      </c>
      <c r="C333" s="6" t="s">
        <v>44</v>
      </c>
      <c r="D333" s="1" t="str">
        <f>INDEX('Name Conversion Table'!$B$2:$B$31,MATCH('Measurement and Pricing Data'!C333,'Name Conversion Table'!$A$2:$A$31,0))</f>
        <v>Coast Live Oak</v>
      </c>
      <c r="E333" s="1" t="s">
        <v>4</v>
      </c>
      <c r="F333" s="39">
        <v>7</v>
      </c>
      <c r="G333" s="10">
        <v>1</v>
      </c>
      <c r="H333" s="4">
        <v>18</v>
      </c>
      <c r="I333" s="4" t="s">
        <v>33</v>
      </c>
      <c r="J333" s="4" t="s">
        <v>93</v>
      </c>
      <c r="K333" s="4" t="s">
        <v>33</v>
      </c>
      <c r="L333" s="4" t="s">
        <v>32</v>
      </c>
      <c r="M333" s="4" t="s">
        <v>14</v>
      </c>
      <c r="N333" s="4" t="s">
        <v>66</v>
      </c>
      <c r="O333" s="1" t="s">
        <v>105</v>
      </c>
      <c r="P333" s="9">
        <v>0</v>
      </c>
      <c r="Q333" s="30" t="s">
        <v>55</v>
      </c>
      <c r="R333" s="9">
        <v>1</v>
      </c>
      <c r="S333" s="30" t="s">
        <v>4</v>
      </c>
      <c r="T333" s="1" t="s">
        <v>4</v>
      </c>
      <c r="U333" s="1" t="s">
        <v>33</v>
      </c>
      <c r="V333" s="1" t="str">
        <f t="shared" si="15"/>
        <v>N</v>
      </c>
      <c r="W333" s="1" t="s">
        <v>28</v>
      </c>
      <c r="X333" s="8">
        <f>IF(W333="TFT",INDEX('Unit Cost Source Data'!$L$2:$L$87,MATCH('Measurement and Pricing Data'!C333,'Unit Cost Source Data'!$A$2:$A$87,0)),IF(W333="Volume",INDEX('Unit Cost Source Data'!$M$2:$M$87,MATCH('Measurement and Pricing Data'!C333,'Unit Cost Source Data'!$A$2:$A$87,0)),IF(W333="Height",INDEX('Unit Cost Source Data'!$N$2:$N$87,MATCH('Measurement and Pricing Data'!C333,'Unit Cost Source Data'!$A$2:$A$87,0)),"n/a")))</f>
        <v>62.700681380483083</v>
      </c>
      <c r="Y333" s="27">
        <f>IF(W333="TFT",(F333/G333)^2*PI()/4*G333*X333,IF(W333="Volume",PI()*4/3*(H333/2)^2*H333/2*X333,IF(W333="DRT",INDEX('Unit Cost Source Data'!$K$2:$K$87,MATCH('Measurement and Pricing Data'!C333,'Unit Cost Source Data'!$A$2:$A$87,0)),IF(W333="CCT",(1.08)^E333*INDEX('Unit Cost Source Data'!$K$2:$K$87,MATCH('Measurement and Pricing Data'!C333,'Unit Cost Source Data'!$A$2:$A$87,0))*2.5,IF(W333="Height",X333*H333)))))</f>
        <v>2413.0049999999997</v>
      </c>
      <c r="Z333" s="27">
        <f>IF(W333="CCT","n/a",INDEX('Unit Cost Source Data'!$K$2:$K$87,MATCH('Measurement and Pricing Data'!C333,'Unit Cost Source Data'!$A$2:$A$87,0))*1.5)</f>
        <v>295.46999999999997</v>
      </c>
      <c r="AA333" s="15">
        <f t="shared" si="16"/>
        <v>2708.4749999999995</v>
      </c>
      <c r="AB333" s="15">
        <f t="shared" si="17"/>
        <v>2700</v>
      </c>
    </row>
    <row r="334" spans="1:28" ht="28.8" x14ac:dyDescent="0.3">
      <c r="A334" s="1">
        <v>333</v>
      </c>
      <c r="B334" s="1">
        <v>1</v>
      </c>
      <c r="C334" s="6" t="s">
        <v>44</v>
      </c>
      <c r="D334" s="1" t="str">
        <f>INDEX('Name Conversion Table'!$B$2:$B$31,MATCH('Measurement and Pricing Data'!C334,'Name Conversion Table'!$A$2:$A$31,0))</f>
        <v>Coast Live Oak</v>
      </c>
      <c r="E334" s="1" t="s">
        <v>4</v>
      </c>
      <c r="F334" s="39">
        <v>13</v>
      </c>
      <c r="G334" s="10">
        <v>2</v>
      </c>
      <c r="H334" s="4">
        <v>30</v>
      </c>
      <c r="I334" s="4" t="s">
        <v>33</v>
      </c>
      <c r="J334" s="4" t="s">
        <v>93</v>
      </c>
      <c r="K334" s="4" t="s">
        <v>33</v>
      </c>
      <c r="L334" s="4" t="s">
        <v>32</v>
      </c>
      <c r="M334" s="4" t="s">
        <v>63</v>
      </c>
      <c r="N334" s="4" t="s">
        <v>66</v>
      </c>
      <c r="O334" s="1" t="s">
        <v>105</v>
      </c>
      <c r="P334" s="9">
        <v>0.7</v>
      </c>
      <c r="Q334" s="30" t="s">
        <v>60</v>
      </c>
      <c r="R334" s="9">
        <v>1</v>
      </c>
      <c r="S334" s="30" t="s">
        <v>4</v>
      </c>
      <c r="T334" s="1" t="s">
        <v>4</v>
      </c>
      <c r="U334" s="1" t="s">
        <v>33</v>
      </c>
      <c r="V334" s="1" t="str">
        <f t="shared" si="15"/>
        <v>Y</v>
      </c>
      <c r="W334" s="1" t="s">
        <v>28</v>
      </c>
      <c r="X334" s="8">
        <f>IF(W334="TFT",INDEX('Unit Cost Source Data'!$L$2:$L$87,MATCH('Measurement and Pricing Data'!C334,'Unit Cost Source Data'!$A$2:$A$87,0)),IF(W334="Volume",INDEX('Unit Cost Source Data'!$M$2:$M$87,MATCH('Measurement and Pricing Data'!C334,'Unit Cost Source Data'!$A$2:$A$87,0)),IF(W334="Height",INDEX('Unit Cost Source Data'!$N$2:$N$87,MATCH('Measurement and Pricing Data'!C334,'Unit Cost Source Data'!$A$2:$A$87,0)),"n/a")))</f>
        <v>62.700681380483083</v>
      </c>
      <c r="Y334" s="27">
        <f>IF(W334="TFT",(F334/G334)^2*PI()/4*G334*X334,IF(W334="Volume",PI()*4/3*(H334/2)^2*H334/2*X334,IF(W334="DRT",INDEX('Unit Cost Source Data'!$K$2:$K$87,MATCH('Measurement and Pricing Data'!C334,'Unit Cost Source Data'!$A$2:$A$87,0)),IF(W334="CCT",(1.08)^E334*INDEX('Unit Cost Source Data'!$K$2:$K$87,MATCH('Measurement and Pricing Data'!C334,'Unit Cost Source Data'!$A$2:$A$87,0))*2.5,IF(W334="Height",X334*H334)))))</f>
        <v>4161.2024999999994</v>
      </c>
      <c r="Z334" s="27">
        <f>IF(W334="CCT","n/a",INDEX('Unit Cost Source Data'!$K$2:$K$87,MATCH('Measurement and Pricing Data'!C334,'Unit Cost Source Data'!$A$2:$A$87,0))*1.5)</f>
        <v>295.46999999999997</v>
      </c>
      <c r="AA334" s="15">
        <f t="shared" si="16"/>
        <v>1248.3607500000003</v>
      </c>
      <c r="AB334" s="15">
        <f t="shared" si="17"/>
        <v>1200</v>
      </c>
    </row>
    <row r="335" spans="1:28" ht="28.8" x14ac:dyDescent="0.3">
      <c r="A335" s="1">
        <v>334</v>
      </c>
      <c r="B335" s="1">
        <v>1</v>
      </c>
      <c r="C335" s="6" t="s">
        <v>44</v>
      </c>
      <c r="D335" s="1" t="str">
        <f>INDEX('Name Conversion Table'!$B$2:$B$31,MATCH('Measurement and Pricing Data'!C335,'Name Conversion Table'!$A$2:$A$31,0))</f>
        <v>Coast Live Oak</v>
      </c>
      <c r="E335" s="1" t="s">
        <v>4</v>
      </c>
      <c r="F335" s="39">
        <v>11</v>
      </c>
      <c r="G335" s="10">
        <v>1</v>
      </c>
      <c r="H335" s="4">
        <v>30</v>
      </c>
      <c r="I335" s="4" t="s">
        <v>33</v>
      </c>
      <c r="J335" s="4" t="s">
        <v>93</v>
      </c>
      <c r="K335" s="4" t="s">
        <v>33</v>
      </c>
      <c r="L335" s="4" t="s">
        <v>32</v>
      </c>
      <c r="M335" s="4" t="s">
        <v>63</v>
      </c>
      <c r="N335" s="4" t="s">
        <v>66</v>
      </c>
      <c r="O335" s="1" t="s">
        <v>105</v>
      </c>
      <c r="P335" s="9">
        <v>0.7</v>
      </c>
      <c r="Q335" s="30" t="s">
        <v>60</v>
      </c>
      <c r="R335" s="9">
        <v>1</v>
      </c>
      <c r="S335" s="30" t="s">
        <v>4</v>
      </c>
      <c r="T335" s="1" t="s">
        <v>4</v>
      </c>
      <c r="U335" s="1" t="s">
        <v>33</v>
      </c>
      <c r="V335" s="1" t="str">
        <f t="shared" si="15"/>
        <v>Y</v>
      </c>
      <c r="W335" s="1" t="s">
        <v>28</v>
      </c>
      <c r="X335" s="8">
        <f>IF(W335="TFT",INDEX('Unit Cost Source Data'!$L$2:$L$87,MATCH('Measurement and Pricing Data'!C335,'Unit Cost Source Data'!$A$2:$A$87,0)),IF(W335="Volume",INDEX('Unit Cost Source Data'!$M$2:$M$87,MATCH('Measurement and Pricing Data'!C335,'Unit Cost Source Data'!$A$2:$A$87,0)),IF(W335="Height",INDEX('Unit Cost Source Data'!$N$2:$N$87,MATCH('Measurement and Pricing Data'!C335,'Unit Cost Source Data'!$A$2:$A$87,0)),"n/a")))</f>
        <v>62.700681380483083</v>
      </c>
      <c r="Y335" s="27">
        <f>IF(W335="TFT",(F335/G335)^2*PI()/4*G335*X335,IF(W335="Volume",PI()*4/3*(H335/2)^2*H335/2*X335,IF(W335="DRT",INDEX('Unit Cost Source Data'!$K$2:$K$87,MATCH('Measurement and Pricing Data'!C335,'Unit Cost Source Data'!$A$2:$A$87,0)),IF(W335="CCT",(1.08)^E335*INDEX('Unit Cost Source Data'!$K$2:$K$87,MATCH('Measurement and Pricing Data'!C335,'Unit Cost Source Data'!$A$2:$A$87,0))*2.5,IF(W335="Height",X335*H335)))))</f>
        <v>5958.6449999999995</v>
      </c>
      <c r="Z335" s="27">
        <f>IF(W335="CCT","n/a",INDEX('Unit Cost Source Data'!$K$2:$K$87,MATCH('Measurement and Pricing Data'!C335,'Unit Cost Source Data'!$A$2:$A$87,0))*1.5)</f>
        <v>295.46999999999997</v>
      </c>
      <c r="AA335" s="15">
        <f t="shared" si="16"/>
        <v>1787.5934999999999</v>
      </c>
      <c r="AB335" s="15">
        <f t="shared" si="17"/>
        <v>1800</v>
      </c>
    </row>
    <row r="336" spans="1:28" ht="28.8" x14ac:dyDescent="0.3">
      <c r="A336" s="1">
        <v>335</v>
      </c>
      <c r="B336" s="1">
        <v>1</v>
      </c>
      <c r="C336" s="6" t="s">
        <v>44</v>
      </c>
      <c r="D336" s="1" t="str">
        <f>INDEX('Name Conversion Table'!$B$2:$B$31,MATCH('Measurement and Pricing Data'!C336,'Name Conversion Table'!$A$2:$A$31,0))</f>
        <v>Coast Live Oak</v>
      </c>
      <c r="E336" s="1" t="s">
        <v>4</v>
      </c>
      <c r="F336" s="39">
        <v>9</v>
      </c>
      <c r="G336" s="10">
        <v>1</v>
      </c>
      <c r="H336" s="4">
        <v>25</v>
      </c>
      <c r="I336" s="4" t="s">
        <v>33</v>
      </c>
      <c r="J336" s="4" t="s">
        <v>93</v>
      </c>
      <c r="K336" s="4" t="s">
        <v>33</v>
      </c>
      <c r="L336" s="4" t="s">
        <v>32</v>
      </c>
      <c r="M336" s="4" t="s">
        <v>63</v>
      </c>
      <c r="N336" s="4" t="s">
        <v>66</v>
      </c>
      <c r="O336" s="1" t="s">
        <v>105</v>
      </c>
      <c r="P336" s="9">
        <v>0.7</v>
      </c>
      <c r="Q336" s="30" t="s">
        <v>60</v>
      </c>
      <c r="R336" s="9">
        <v>1</v>
      </c>
      <c r="S336" s="30" t="s">
        <v>4</v>
      </c>
      <c r="T336" s="1" t="s">
        <v>4</v>
      </c>
      <c r="U336" s="1" t="s">
        <v>33</v>
      </c>
      <c r="V336" s="1" t="str">
        <f t="shared" si="15"/>
        <v>Y</v>
      </c>
      <c r="W336" s="1" t="s">
        <v>28</v>
      </c>
      <c r="X336" s="8">
        <f>IF(W336="TFT",INDEX('Unit Cost Source Data'!$L$2:$L$87,MATCH('Measurement and Pricing Data'!C336,'Unit Cost Source Data'!$A$2:$A$87,0)),IF(W336="Volume",INDEX('Unit Cost Source Data'!$M$2:$M$87,MATCH('Measurement and Pricing Data'!C336,'Unit Cost Source Data'!$A$2:$A$87,0)),IF(W336="Height",INDEX('Unit Cost Source Data'!$N$2:$N$87,MATCH('Measurement and Pricing Data'!C336,'Unit Cost Source Data'!$A$2:$A$87,0)),"n/a")))</f>
        <v>62.700681380483083</v>
      </c>
      <c r="Y336" s="27">
        <f>IF(W336="TFT",(F336/G336)^2*PI()/4*G336*X336,IF(W336="Volume",PI()*4/3*(H336/2)^2*H336/2*X336,IF(W336="DRT",INDEX('Unit Cost Source Data'!$K$2:$K$87,MATCH('Measurement and Pricing Data'!C336,'Unit Cost Source Data'!$A$2:$A$87,0)),IF(W336="CCT",(1.08)^E336*INDEX('Unit Cost Source Data'!$K$2:$K$87,MATCH('Measurement and Pricing Data'!C336,'Unit Cost Source Data'!$A$2:$A$87,0))*2.5,IF(W336="Height",X336*H336)))))</f>
        <v>3988.8449999999993</v>
      </c>
      <c r="Z336" s="27">
        <f>IF(W336="CCT","n/a",INDEX('Unit Cost Source Data'!$K$2:$K$87,MATCH('Measurement and Pricing Data'!C336,'Unit Cost Source Data'!$A$2:$A$87,0))*1.5)</f>
        <v>295.46999999999997</v>
      </c>
      <c r="AA336" s="15">
        <f t="shared" si="16"/>
        <v>1196.6535000000003</v>
      </c>
      <c r="AB336" s="15">
        <f t="shared" si="17"/>
        <v>1200</v>
      </c>
    </row>
    <row r="337" spans="1:28" ht="28.8" x14ac:dyDescent="0.3">
      <c r="A337" s="1">
        <v>336</v>
      </c>
      <c r="B337" s="1">
        <v>1</v>
      </c>
      <c r="C337" s="6" t="s">
        <v>44</v>
      </c>
      <c r="D337" s="1" t="str">
        <f>INDEX('Name Conversion Table'!$B$2:$B$31,MATCH('Measurement and Pricing Data'!C337,'Name Conversion Table'!$A$2:$A$31,0))</f>
        <v>Coast Live Oak</v>
      </c>
      <c r="E337" s="1" t="s">
        <v>4</v>
      </c>
      <c r="F337" s="39">
        <v>14</v>
      </c>
      <c r="G337" s="10">
        <v>1</v>
      </c>
      <c r="H337" s="4">
        <v>45</v>
      </c>
      <c r="I337" s="4" t="s">
        <v>33</v>
      </c>
      <c r="J337" s="4" t="s">
        <v>93</v>
      </c>
      <c r="K337" s="4" t="s">
        <v>33</v>
      </c>
      <c r="L337" s="4" t="s">
        <v>32</v>
      </c>
      <c r="M337" s="4" t="s">
        <v>63</v>
      </c>
      <c r="N337" s="4" t="s">
        <v>66</v>
      </c>
      <c r="O337" s="1" t="s">
        <v>105</v>
      </c>
      <c r="P337" s="9">
        <v>0.8</v>
      </c>
      <c r="Q337" s="30" t="s">
        <v>60</v>
      </c>
      <c r="R337" s="9">
        <v>1</v>
      </c>
      <c r="S337" s="30" t="s">
        <v>4</v>
      </c>
      <c r="T337" s="1" t="s">
        <v>4</v>
      </c>
      <c r="U337" s="1" t="s">
        <v>33</v>
      </c>
      <c r="V337" s="1" t="str">
        <f t="shared" si="15"/>
        <v>Y</v>
      </c>
      <c r="W337" s="1" t="s">
        <v>28</v>
      </c>
      <c r="X337" s="8">
        <f>IF(W337="TFT",INDEX('Unit Cost Source Data'!$L$2:$L$87,MATCH('Measurement and Pricing Data'!C337,'Unit Cost Source Data'!$A$2:$A$87,0)),IF(W337="Volume",INDEX('Unit Cost Source Data'!$M$2:$M$87,MATCH('Measurement and Pricing Data'!C337,'Unit Cost Source Data'!$A$2:$A$87,0)),IF(W337="Height",INDEX('Unit Cost Source Data'!$N$2:$N$87,MATCH('Measurement and Pricing Data'!C337,'Unit Cost Source Data'!$A$2:$A$87,0)),"n/a")))</f>
        <v>62.700681380483083</v>
      </c>
      <c r="Y337" s="27">
        <f>IF(W337="TFT",(F337/G337)^2*PI()/4*G337*X337,IF(W337="Volume",PI()*4/3*(H337/2)^2*H337/2*X337,IF(W337="DRT",INDEX('Unit Cost Source Data'!$K$2:$K$87,MATCH('Measurement and Pricing Data'!C337,'Unit Cost Source Data'!$A$2:$A$87,0)),IF(W337="CCT",(1.08)^E337*INDEX('Unit Cost Source Data'!$K$2:$K$87,MATCH('Measurement and Pricing Data'!C337,'Unit Cost Source Data'!$A$2:$A$87,0))*2.5,IF(W337="Height",X337*H337)))))</f>
        <v>9652.0199999999986</v>
      </c>
      <c r="Z337" s="27">
        <f>IF(W337="CCT","n/a",INDEX('Unit Cost Source Data'!$K$2:$K$87,MATCH('Measurement and Pricing Data'!C337,'Unit Cost Source Data'!$A$2:$A$87,0))*1.5)</f>
        <v>295.46999999999997</v>
      </c>
      <c r="AA337" s="15">
        <f t="shared" si="16"/>
        <v>1930.4039999999986</v>
      </c>
      <c r="AB337" s="15">
        <f t="shared" si="17"/>
        <v>1900</v>
      </c>
    </row>
    <row r="338" spans="1:28" ht="28.8" x14ac:dyDescent="0.3">
      <c r="A338" s="1">
        <v>337</v>
      </c>
      <c r="B338" s="1">
        <v>1</v>
      </c>
      <c r="C338" s="6" t="s">
        <v>44</v>
      </c>
      <c r="D338" s="1" t="str">
        <f>INDEX('Name Conversion Table'!$B$2:$B$31,MATCH('Measurement and Pricing Data'!C338,'Name Conversion Table'!$A$2:$A$31,0))</f>
        <v>Coast Live Oak</v>
      </c>
      <c r="E338" s="1" t="s">
        <v>4</v>
      </c>
      <c r="F338" s="39">
        <v>10</v>
      </c>
      <c r="G338" s="10">
        <v>1</v>
      </c>
      <c r="H338" s="4">
        <v>30</v>
      </c>
      <c r="I338" s="4" t="s">
        <v>33</v>
      </c>
      <c r="J338" s="4" t="s">
        <v>93</v>
      </c>
      <c r="K338" s="4" t="s">
        <v>33</v>
      </c>
      <c r="L338" s="4" t="s">
        <v>32</v>
      </c>
      <c r="M338" s="4" t="s">
        <v>63</v>
      </c>
      <c r="N338" s="4" t="s">
        <v>66</v>
      </c>
      <c r="O338" s="1" t="s">
        <v>105</v>
      </c>
      <c r="P338" s="9">
        <v>0.8</v>
      </c>
      <c r="Q338" s="30" t="s">
        <v>60</v>
      </c>
      <c r="R338" s="9">
        <v>0.9</v>
      </c>
      <c r="S338" s="30" t="s">
        <v>170</v>
      </c>
      <c r="T338" s="1" t="s">
        <v>4</v>
      </c>
      <c r="U338" s="1" t="s">
        <v>33</v>
      </c>
      <c r="V338" s="1" t="str">
        <f t="shared" si="15"/>
        <v>Y</v>
      </c>
      <c r="W338" s="1" t="s">
        <v>28</v>
      </c>
      <c r="X338" s="8">
        <f>IF(W338="TFT",INDEX('Unit Cost Source Data'!$L$2:$L$87,MATCH('Measurement and Pricing Data'!C338,'Unit Cost Source Data'!$A$2:$A$87,0)),IF(W338="Volume",INDEX('Unit Cost Source Data'!$M$2:$M$87,MATCH('Measurement and Pricing Data'!C338,'Unit Cost Source Data'!$A$2:$A$87,0)),IF(W338="Height",INDEX('Unit Cost Source Data'!$N$2:$N$87,MATCH('Measurement and Pricing Data'!C338,'Unit Cost Source Data'!$A$2:$A$87,0)),"n/a")))</f>
        <v>62.700681380483083</v>
      </c>
      <c r="Y338" s="27">
        <f>IF(W338="TFT",(F338/G338)^2*PI()/4*G338*X338,IF(W338="Volume",PI()*4/3*(H338/2)^2*H338/2*X338,IF(W338="DRT",INDEX('Unit Cost Source Data'!$K$2:$K$87,MATCH('Measurement and Pricing Data'!C338,'Unit Cost Source Data'!$A$2:$A$87,0)),IF(W338="CCT",(1.08)^E338*INDEX('Unit Cost Source Data'!$K$2:$K$87,MATCH('Measurement and Pricing Data'!C338,'Unit Cost Source Data'!$A$2:$A$87,0))*2.5,IF(W338="Height",X338*H338)))))</f>
        <v>4924.5</v>
      </c>
      <c r="Z338" s="27">
        <f>IF(W338="CCT","n/a",INDEX('Unit Cost Source Data'!$K$2:$K$87,MATCH('Measurement and Pricing Data'!C338,'Unit Cost Source Data'!$A$2:$A$87,0))*1.5)</f>
        <v>295.46999999999997</v>
      </c>
      <c r="AA338" s="15">
        <f t="shared" si="16"/>
        <v>492.44999999999982</v>
      </c>
      <c r="AB338" s="15">
        <f t="shared" si="17"/>
        <v>490</v>
      </c>
    </row>
    <row r="339" spans="1:28" ht="28.8" x14ac:dyDescent="0.3">
      <c r="A339" s="1">
        <v>338</v>
      </c>
      <c r="B339" s="1">
        <v>1</v>
      </c>
      <c r="C339" s="6" t="s">
        <v>44</v>
      </c>
      <c r="D339" s="1" t="str">
        <f>INDEX('Name Conversion Table'!$B$2:$B$31,MATCH('Measurement and Pricing Data'!C339,'Name Conversion Table'!$A$2:$A$31,0))</f>
        <v>Coast Live Oak</v>
      </c>
      <c r="E339" s="1" t="s">
        <v>4</v>
      </c>
      <c r="F339" s="39">
        <v>13</v>
      </c>
      <c r="G339" s="10">
        <v>1</v>
      </c>
      <c r="H339" s="4">
        <v>30</v>
      </c>
      <c r="I339" s="4" t="s">
        <v>33</v>
      </c>
      <c r="J339" s="4" t="s">
        <v>93</v>
      </c>
      <c r="K339" s="4" t="s">
        <v>33</v>
      </c>
      <c r="L339" s="4" t="s">
        <v>32</v>
      </c>
      <c r="M339" s="4" t="s">
        <v>63</v>
      </c>
      <c r="N339" s="4" t="s">
        <v>66</v>
      </c>
      <c r="O339" s="1" t="s">
        <v>105</v>
      </c>
      <c r="P339" s="9">
        <v>0.8</v>
      </c>
      <c r="Q339" s="30" t="s">
        <v>60</v>
      </c>
      <c r="R339" s="9">
        <v>1</v>
      </c>
      <c r="S339" s="30" t="s">
        <v>4</v>
      </c>
      <c r="T339" s="1" t="s">
        <v>4</v>
      </c>
      <c r="U339" s="1" t="s">
        <v>33</v>
      </c>
      <c r="V339" s="1" t="str">
        <f t="shared" si="15"/>
        <v>Y</v>
      </c>
      <c r="W339" s="1" t="s">
        <v>28</v>
      </c>
      <c r="X339" s="8">
        <f>IF(W339="TFT",INDEX('Unit Cost Source Data'!$L$2:$L$87,MATCH('Measurement and Pricing Data'!C339,'Unit Cost Source Data'!$A$2:$A$87,0)),IF(W339="Volume",INDEX('Unit Cost Source Data'!$M$2:$M$87,MATCH('Measurement and Pricing Data'!C339,'Unit Cost Source Data'!$A$2:$A$87,0)),IF(W339="Height",INDEX('Unit Cost Source Data'!$N$2:$N$87,MATCH('Measurement and Pricing Data'!C339,'Unit Cost Source Data'!$A$2:$A$87,0)),"n/a")))</f>
        <v>62.700681380483083</v>
      </c>
      <c r="Y339" s="27">
        <f>IF(W339="TFT",(F339/G339)^2*PI()/4*G339*X339,IF(W339="Volume",PI()*4/3*(H339/2)^2*H339/2*X339,IF(W339="DRT",INDEX('Unit Cost Source Data'!$K$2:$K$87,MATCH('Measurement and Pricing Data'!C339,'Unit Cost Source Data'!$A$2:$A$87,0)),IF(W339="CCT",(1.08)^E339*INDEX('Unit Cost Source Data'!$K$2:$K$87,MATCH('Measurement and Pricing Data'!C339,'Unit Cost Source Data'!$A$2:$A$87,0))*2.5,IF(W339="Height",X339*H339)))))</f>
        <v>8322.4049999999988</v>
      </c>
      <c r="Z339" s="27">
        <f>IF(W339="CCT","n/a",INDEX('Unit Cost Source Data'!$K$2:$K$87,MATCH('Measurement and Pricing Data'!C339,'Unit Cost Source Data'!$A$2:$A$87,0))*1.5)</f>
        <v>295.46999999999997</v>
      </c>
      <c r="AA339" s="15">
        <f t="shared" si="16"/>
        <v>1664.4809999999989</v>
      </c>
      <c r="AB339" s="15">
        <f t="shared" si="17"/>
        <v>1700</v>
      </c>
    </row>
    <row r="340" spans="1:28" ht="43.2" x14ac:dyDescent="0.3">
      <c r="A340" s="1">
        <v>339</v>
      </c>
      <c r="B340" s="1">
        <v>1</v>
      </c>
      <c r="C340" s="6" t="s">
        <v>44</v>
      </c>
      <c r="D340" s="1" t="str">
        <f>INDEX('Name Conversion Table'!$B$2:$B$31,MATCH('Measurement and Pricing Data'!C340,'Name Conversion Table'!$A$2:$A$31,0))</f>
        <v>Coast Live Oak</v>
      </c>
      <c r="E340" s="1" t="s">
        <v>4</v>
      </c>
      <c r="F340" s="39">
        <v>7</v>
      </c>
      <c r="G340" s="10">
        <v>1</v>
      </c>
      <c r="H340" s="4">
        <v>30</v>
      </c>
      <c r="I340" s="4" t="s">
        <v>33</v>
      </c>
      <c r="J340" s="4" t="s">
        <v>93</v>
      </c>
      <c r="K340" s="4" t="s">
        <v>33</v>
      </c>
      <c r="L340" s="4" t="s">
        <v>32</v>
      </c>
      <c r="M340" s="4" t="s">
        <v>63</v>
      </c>
      <c r="N340" s="4" t="s">
        <v>66</v>
      </c>
      <c r="O340" s="1" t="s">
        <v>105</v>
      </c>
      <c r="P340" s="9">
        <v>0.7</v>
      </c>
      <c r="Q340" s="30" t="s">
        <v>60</v>
      </c>
      <c r="R340" s="9">
        <v>0.8</v>
      </c>
      <c r="S340" s="30" t="s">
        <v>136</v>
      </c>
      <c r="T340" s="1" t="s">
        <v>4</v>
      </c>
      <c r="U340" s="1" t="s">
        <v>33</v>
      </c>
      <c r="V340" s="1" t="str">
        <f t="shared" si="15"/>
        <v>Y</v>
      </c>
      <c r="W340" s="1" t="s">
        <v>28</v>
      </c>
      <c r="X340" s="8">
        <f>IF(W340="TFT",INDEX('Unit Cost Source Data'!$L$2:$L$87,MATCH('Measurement and Pricing Data'!C340,'Unit Cost Source Data'!$A$2:$A$87,0)),IF(W340="Volume",INDEX('Unit Cost Source Data'!$M$2:$M$87,MATCH('Measurement and Pricing Data'!C340,'Unit Cost Source Data'!$A$2:$A$87,0)),IF(W340="Height",INDEX('Unit Cost Source Data'!$N$2:$N$87,MATCH('Measurement and Pricing Data'!C340,'Unit Cost Source Data'!$A$2:$A$87,0)),"n/a")))</f>
        <v>62.700681380483083</v>
      </c>
      <c r="Y340" s="27">
        <f>IF(W340="TFT",(F340/G340)^2*PI()/4*G340*X340,IF(W340="Volume",PI()*4/3*(H340/2)^2*H340/2*X340,IF(W340="DRT",INDEX('Unit Cost Source Data'!$K$2:$K$87,MATCH('Measurement and Pricing Data'!C340,'Unit Cost Source Data'!$A$2:$A$87,0)),IF(W340="CCT",(1.08)^E340*INDEX('Unit Cost Source Data'!$K$2:$K$87,MATCH('Measurement and Pricing Data'!C340,'Unit Cost Source Data'!$A$2:$A$87,0))*2.5,IF(W340="Height",X340*H340)))))</f>
        <v>2413.0049999999997</v>
      </c>
      <c r="Z340" s="27">
        <f>IF(W340="CCT","n/a",INDEX('Unit Cost Source Data'!$K$2:$K$87,MATCH('Measurement and Pricing Data'!C340,'Unit Cost Source Data'!$A$2:$A$87,0))*1.5)</f>
        <v>295.46999999999997</v>
      </c>
      <c r="AA340" s="15">
        <f t="shared" si="16"/>
        <v>241.30050000000006</v>
      </c>
      <c r="AB340" s="15">
        <f t="shared" si="17"/>
        <v>240</v>
      </c>
    </row>
    <row r="341" spans="1:28" ht="28.8" x14ac:dyDescent="0.3">
      <c r="A341" s="1">
        <v>340</v>
      </c>
      <c r="B341" s="1">
        <v>1</v>
      </c>
      <c r="C341" s="6" t="s">
        <v>44</v>
      </c>
      <c r="D341" s="1" t="str">
        <f>INDEX('Name Conversion Table'!$B$2:$B$31,MATCH('Measurement and Pricing Data'!C341,'Name Conversion Table'!$A$2:$A$31,0))</f>
        <v>Coast Live Oak</v>
      </c>
      <c r="E341" s="1" t="s">
        <v>4</v>
      </c>
      <c r="F341" s="39">
        <v>14</v>
      </c>
      <c r="G341" s="10">
        <v>1</v>
      </c>
      <c r="H341" s="4">
        <v>35</v>
      </c>
      <c r="I341" s="4" t="s">
        <v>33</v>
      </c>
      <c r="J341" s="4" t="s">
        <v>93</v>
      </c>
      <c r="K341" s="4" t="s">
        <v>33</v>
      </c>
      <c r="L341" s="4" t="s">
        <v>32</v>
      </c>
      <c r="M341" s="4" t="s">
        <v>63</v>
      </c>
      <c r="N341" s="4" t="s">
        <v>66</v>
      </c>
      <c r="O341" s="1" t="s">
        <v>105</v>
      </c>
      <c r="P341" s="9">
        <v>0.8</v>
      </c>
      <c r="Q341" s="30" t="s">
        <v>60</v>
      </c>
      <c r="R341" s="9">
        <v>1</v>
      </c>
      <c r="S341" s="30" t="s">
        <v>4</v>
      </c>
      <c r="T341" s="1" t="s">
        <v>4</v>
      </c>
      <c r="U341" s="1" t="s">
        <v>33</v>
      </c>
      <c r="V341" s="1" t="str">
        <f t="shared" si="15"/>
        <v>Y</v>
      </c>
      <c r="W341" s="1" t="s">
        <v>28</v>
      </c>
      <c r="X341" s="8">
        <f>IF(W341="TFT",INDEX('Unit Cost Source Data'!$L$2:$L$87,MATCH('Measurement and Pricing Data'!C341,'Unit Cost Source Data'!$A$2:$A$87,0)),IF(W341="Volume",INDEX('Unit Cost Source Data'!$M$2:$M$87,MATCH('Measurement and Pricing Data'!C341,'Unit Cost Source Data'!$A$2:$A$87,0)),IF(W341="Height",INDEX('Unit Cost Source Data'!$N$2:$N$87,MATCH('Measurement and Pricing Data'!C341,'Unit Cost Source Data'!$A$2:$A$87,0)),"n/a")))</f>
        <v>62.700681380483083</v>
      </c>
      <c r="Y341" s="27">
        <f>IF(W341="TFT",(F341/G341)^2*PI()/4*G341*X341,IF(W341="Volume",PI()*4/3*(H341/2)^2*H341/2*X341,IF(W341="DRT",INDEX('Unit Cost Source Data'!$K$2:$K$87,MATCH('Measurement and Pricing Data'!C341,'Unit Cost Source Data'!$A$2:$A$87,0)),IF(W341="CCT",(1.08)^E341*INDEX('Unit Cost Source Data'!$K$2:$K$87,MATCH('Measurement and Pricing Data'!C341,'Unit Cost Source Data'!$A$2:$A$87,0))*2.5,IF(W341="Height",X341*H341)))))</f>
        <v>9652.0199999999986</v>
      </c>
      <c r="Z341" s="27">
        <f>IF(W341="CCT","n/a",INDEX('Unit Cost Source Data'!$K$2:$K$87,MATCH('Measurement and Pricing Data'!C341,'Unit Cost Source Data'!$A$2:$A$87,0))*1.5)</f>
        <v>295.46999999999997</v>
      </c>
      <c r="AA341" s="15">
        <f t="shared" si="16"/>
        <v>1930.4039999999986</v>
      </c>
      <c r="AB341" s="15">
        <f t="shared" si="17"/>
        <v>1900</v>
      </c>
    </row>
    <row r="342" spans="1:28" ht="43.2" x14ac:dyDescent="0.3">
      <c r="A342" s="1">
        <v>341</v>
      </c>
      <c r="B342" s="1">
        <v>1</v>
      </c>
      <c r="C342" s="6" t="s">
        <v>44</v>
      </c>
      <c r="D342" s="1" t="str">
        <f>INDEX('Name Conversion Table'!$B$2:$B$31,MATCH('Measurement and Pricing Data'!C342,'Name Conversion Table'!$A$2:$A$31,0))</f>
        <v>Coast Live Oak</v>
      </c>
      <c r="E342" s="1" t="s">
        <v>4</v>
      </c>
      <c r="F342" s="39">
        <v>6</v>
      </c>
      <c r="G342" s="10">
        <v>1</v>
      </c>
      <c r="H342" s="4">
        <v>20</v>
      </c>
      <c r="I342" s="4" t="s">
        <v>33</v>
      </c>
      <c r="J342" s="4" t="s">
        <v>93</v>
      </c>
      <c r="K342" s="4" t="s">
        <v>33</v>
      </c>
      <c r="L342" s="4" t="s">
        <v>32</v>
      </c>
      <c r="M342" s="4" t="s">
        <v>14</v>
      </c>
      <c r="N342" s="4" t="s">
        <v>66</v>
      </c>
      <c r="O342" s="1" t="s">
        <v>105</v>
      </c>
      <c r="P342" s="9">
        <v>0</v>
      </c>
      <c r="Q342" s="30" t="s">
        <v>55</v>
      </c>
      <c r="R342" s="9">
        <v>0.7</v>
      </c>
      <c r="S342" s="30" t="s">
        <v>136</v>
      </c>
      <c r="T342" s="1" t="s">
        <v>4</v>
      </c>
      <c r="U342" s="1" t="s">
        <v>33</v>
      </c>
      <c r="V342" s="1" t="str">
        <f t="shared" si="15"/>
        <v>N</v>
      </c>
      <c r="W342" s="1" t="s">
        <v>28</v>
      </c>
      <c r="X342" s="8">
        <f>IF(W342="TFT",INDEX('Unit Cost Source Data'!$L$2:$L$87,MATCH('Measurement and Pricing Data'!C342,'Unit Cost Source Data'!$A$2:$A$87,0)),IF(W342="Volume",INDEX('Unit Cost Source Data'!$M$2:$M$87,MATCH('Measurement and Pricing Data'!C342,'Unit Cost Source Data'!$A$2:$A$87,0)),IF(W342="Height",INDEX('Unit Cost Source Data'!$N$2:$N$87,MATCH('Measurement and Pricing Data'!C342,'Unit Cost Source Data'!$A$2:$A$87,0)),"n/a")))</f>
        <v>62.700681380483083</v>
      </c>
      <c r="Y342" s="27">
        <f>IF(W342="TFT",(F342/G342)^2*PI()/4*G342*X342,IF(W342="Volume",PI()*4/3*(H342/2)^2*H342/2*X342,IF(W342="DRT",INDEX('Unit Cost Source Data'!$K$2:$K$87,MATCH('Measurement and Pricing Data'!C342,'Unit Cost Source Data'!$A$2:$A$87,0)),IF(W342="CCT",(1.08)^E342*INDEX('Unit Cost Source Data'!$K$2:$K$87,MATCH('Measurement and Pricing Data'!C342,'Unit Cost Source Data'!$A$2:$A$87,0))*2.5,IF(W342="Height",X342*H342)))))</f>
        <v>1772.82</v>
      </c>
      <c r="Z342" s="27">
        <f>IF(W342="CCT","n/a",INDEX('Unit Cost Source Data'!$K$2:$K$87,MATCH('Measurement and Pricing Data'!C342,'Unit Cost Source Data'!$A$2:$A$87,0))*1.5)</f>
        <v>295.46999999999997</v>
      </c>
      <c r="AA342" s="15">
        <f t="shared" si="16"/>
        <v>1536.444</v>
      </c>
      <c r="AB342" s="15">
        <f t="shared" si="17"/>
        <v>1500</v>
      </c>
    </row>
    <row r="343" spans="1:28" ht="28.8" x14ac:dyDescent="0.3">
      <c r="A343" s="1">
        <v>342</v>
      </c>
      <c r="B343" s="1">
        <v>1</v>
      </c>
      <c r="C343" s="6" t="s">
        <v>44</v>
      </c>
      <c r="D343" s="1" t="str">
        <f>INDEX('Name Conversion Table'!$B$2:$B$31,MATCH('Measurement and Pricing Data'!C343,'Name Conversion Table'!$A$2:$A$31,0))</f>
        <v>Coast Live Oak</v>
      </c>
      <c r="E343" s="1" t="s">
        <v>4</v>
      </c>
      <c r="F343" s="39">
        <v>8</v>
      </c>
      <c r="G343" s="10">
        <v>1</v>
      </c>
      <c r="H343" s="4">
        <v>30</v>
      </c>
      <c r="I343" s="4" t="s">
        <v>33</v>
      </c>
      <c r="J343" s="4" t="s">
        <v>93</v>
      </c>
      <c r="K343" s="4" t="s">
        <v>33</v>
      </c>
      <c r="L343" s="4" t="s">
        <v>32</v>
      </c>
      <c r="M343" s="4" t="s">
        <v>63</v>
      </c>
      <c r="N343" s="4" t="s">
        <v>66</v>
      </c>
      <c r="O343" s="1" t="s">
        <v>105</v>
      </c>
      <c r="P343" s="9">
        <v>0.7</v>
      </c>
      <c r="Q343" s="30" t="s">
        <v>60</v>
      </c>
      <c r="R343" s="9">
        <v>1</v>
      </c>
      <c r="S343" s="30" t="s">
        <v>4</v>
      </c>
      <c r="T343" s="1" t="s">
        <v>4</v>
      </c>
      <c r="U343" s="1" t="s">
        <v>33</v>
      </c>
      <c r="V343" s="1" t="str">
        <f t="shared" si="15"/>
        <v>Y</v>
      </c>
      <c r="W343" s="1" t="s">
        <v>28</v>
      </c>
      <c r="X343" s="8">
        <f>IF(W343="TFT",INDEX('Unit Cost Source Data'!$L$2:$L$87,MATCH('Measurement and Pricing Data'!C343,'Unit Cost Source Data'!$A$2:$A$87,0)),IF(W343="Volume",INDEX('Unit Cost Source Data'!$M$2:$M$87,MATCH('Measurement and Pricing Data'!C343,'Unit Cost Source Data'!$A$2:$A$87,0)),IF(W343="Height",INDEX('Unit Cost Source Data'!$N$2:$N$87,MATCH('Measurement and Pricing Data'!C343,'Unit Cost Source Data'!$A$2:$A$87,0)),"n/a")))</f>
        <v>62.700681380483083</v>
      </c>
      <c r="Y343" s="27">
        <f>IF(W343="TFT",(F343/G343)^2*PI()/4*G343*X343,IF(W343="Volume",PI()*4/3*(H343/2)^2*H343/2*X343,IF(W343="DRT",INDEX('Unit Cost Source Data'!$K$2:$K$87,MATCH('Measurement and Pricing Data'!C343,'Unit Cost Source Data'!$A$2:$A$87,0)),IF(W343="CCT",(1.08)^E343*INDEX('Unit Cost Source Data'!$K$2:$K$87,MATCH('Measurement and Pricing Data'!C343,'Unit Cost Source Data'!$A$2:$A$87,0))*2.5,IF(W343="Height",X343*H343)))))</f>
        <v>3151.68</v>
      </c>
      <c r="Z343" s="27">
        <f>IF(W343="CCT","n/a",INDEX('Unit Cost Source Data'!$K$2:$K$87,MATCH('Measurement and Pricing Data'!C343,'Unit Cost Source Data'!$A$2:$A$87,0))*1.5)</f>
        <v>295.46999999999997</v>
      </c>
      <c r="AA343" s="15">
        <f t="shared" si="16"/>
        <v>945.50399999999991</v>
      </c>
      <c r="AB343" s="15">
        <f t="shared" si="17"/>
        <v>950</v>
      </c>
    </row>
    <row r="344" spans="1:28" ht="43.2" x14ac:dyDescent="0.3">
      <c r="A344" s="1">
        <v>343</v>
      </c>
      <c r="B344" s="1">
        <v>1</v>
      </c>
      <c r="C344" s="6" t="s">
        <v>44</v>
      </c>
      <c r="D344" s="1" t="str">
        <f>INDEX('Name Conversion Table'!$B$2:$B$31,MATCH('Measurement and Pricing Data'!C344,'Name Conversion Table'!$A$2:$A$31,0))</f>
        <v>Coast Live Oak</v>
      </c>
      <c r="E344" s="1" t="s">
        <v>4</v>
      </c>
      <c r="F344" s="39">
        <v>5</v>
      </c>
      <c r="G344" s="10">
        <v>1</v>
      </c>
      <c r="H344" s="4">
        <v>20</v>
      </c>
      <c r="I344" s="4" t="s">
        <v>33</v>
      </c>
      <c r="J344" s="4" t="s">
        <v>93</v>
      </c>
      <c r="K344" s="4" t="s">
        <v>33</v>
      </c>
      <c r="L344" s="4" t="s">
        <v>32</v>
      </c>
      <c r="M344" s="4" t="s">
        <v>14</v>
      </c>
      <c r="N344" s="4" t="s">
        <v>66</v>
      </c>
      <c r="O344" s="1" t="s">
        <v>105</v>
      </c>
      <c r="P344" s="9">
        <v>0</v>
      </c>
      <c r="Q344" s="30" t="s">
        <v>55</v>
      </c>
      <c r="R344" s="9">
        <v>0.7</v>
      </c>
      <c r="S344" s="30" t="s">
        <v>136</v>
      </c>
      <c r="T344" s="1" t="s">
        <v>4</v>
      </c>
      <c r="U344" s="1" t="s">
        <v>33</v>
      </c>
      <c r="V344" s="1" t="str">
        <f t="shared" si="15"/>
        <v>N</v>
      </c>
      <c r="W344" s="1" t="s">
        <v>28</v>
      </c>
      <c r="X344" s="8">
        <f>IF(W344="TFT",INDEX('Unit Cost Source Data'!$L$2:$L$87,MATCH('Measurement and Pricing Data'!C344,'Unit Cost Source Data'!$A$2:$A$87,0)),IF(W344="Volume",INDEX('Unit Cost Source Data'!$M$2:$M$87,MATCH('Measurement and Pricing Data'!C344,'Unit Cost Source Data'!$A$2:$A$87,0)),IF(W344="Height",INDEX('Unit Cost Source Data'!$N$2:$N$87,MATCH('Measurement and Pricing Data'!C344,'Unit Cost Source Data'!$A$2:$A$87,0)),"n/a")))</f>
        <v>62.700681380483083</v>
      </c>
      <c r="Y344" s="27">
        <f>IF(W344="TFT",(F344/G344)^2*PI()/4*G344*X344,IF(W344="Volume",PI()*4/3*(H344/2)^2*H344/2*X344,IF(W344="DRT",INDEX('Unit Cost Source Data'!$K$2:$K$87,MATCH('Measurement and Pricing Data'!C344,'Unit Cost Source Data'!$A$2:$A$87,0)),IF(W344="CCT",(1.08)^E344*INDEX('Unit Cost Source Data'!$K$2:$K$87,MATCH('Measurement and Pricing Data'!C344,'Unit Cost Source Data'!$A$2:$A$87,0))*2.5,IF(W344="Height",X344*H344)))))</f>
        <v>1231.125</v>
      </c>
      <c r="Z344" s="27">
        <f>IF(W344="CCT","n/a",INDEX('Unit Cost Source Data'!$K$2:$K$87,MATCH('Measurement and Pricing Data'!C344,'Unit Cost Source Data'!$A$2:$A$87,0))*1.5)</f>
        <v>295.46999999999997</v>
      </c>
      <c r="AA344" s="15">
        <f t="shared" si="16"/>
        <v>1157.2574999999999</v>
      </c>
      <c r="AB344" s="15">
        <f t="shared" si="17"/>
        <v>1200</v>
      </c>
    </row>
    <row r="345" spans="1:28" ht="28.8" x14ac:dyDescent="0.3">
      <c r="A345" s="1">
        <v>344</v>
      </c>
      <c r="B345" s="1">
        <v>1</v>
      </c>
      <c r="C345" s="6" t="s">
        <v>44</v>
      </c>
      <c r="D345" s="1" t="str">
        <f>INDEX('Name Conversion Table'!$B$2:$B$31,MATCH('Measurement and Pricing Data'!C345,'Name Conversion Table'!$A$2:$A$31,0))</f>
        <v>Coast Live Oak</v>
      </c>
      <c r="E345" s="1" t="s">
        <v>4</v>
      </c>
      <c r="F345" s="39">
        <v>7</v>
      </c>
      <c r="G345" s="10">
        <v>1</v>
      </c>
      <c r="H345" s="4">
        <v>25</v>
      </c>
      <c r="I345" s="4" t="s">
        <v>33</v>
      </c>
      <c r="J345" s="4" t="s">
        <v>93</v>
      </c>
      <c r="K345" s="4" t="s">
        <v>33</v>
      </c>
      <c r="L345" s="4" t="s">
        <v>32</v>
      </c>
      <c r="M345" s="4" t="s">
        <v>63</v>
      </c>
      <c r="N345" s="4" t="s">
        <v>66</v>
      </c>
      <c r="O345" s="1" t="s">
        <v>105</v>
      </c>
      <c r="P345" s="9">
        <v>0.6</v>
      </c>
      <c r="Q345" s="30" t="s">
        <v>60</v>
      </c>
      <c r="R345" s="9">
        <v>1</v>
      </c>
      <c r="S345" s="30" t="s">
        <v>4</v>
      </c>
      <c r="T345" s="1" t="s">
        <v>4</v>
      </c>
      <c r="U345" s="1" t="s">
        <v>33</v>
      </c>
      <c r="V345" s="1" t="str">
        <f t="shared" si="15"/>
        <v>Y</v>
      </c>
      <c r="W345" s="1" t="s">
        <v>28</v>
      </c>
      <c r="X345" s="8">
        <f>IF(W345="TFT",INDEX('Unit Cost Source Data'!$L$2:$L$87,MATCH('Measurement and Pricing Data'!C345,'Unit Cost Source Data'!$A$2:$A$87,0)),IF(W345="Volume",INDEX('Unit Cost Source Data'!$M$2:$M$87,MATCH('Measurement and Pricing Data'!C345,'Unit Cost Source Data'!$A$2:$A$87,0)),IF(W345="Height",INDEX('Unit Cost Source Data'!$N$2:$N$87,MATCH('Measurement and Pricing Data'!C345,'Unit Cost Source Data'!$A$2:$A$87,0)),"n/a")))</f>
        <v>62.700681380483083</v>
      </c>
      <c r="Y345" s="27">
        <f>IF(W345="TFT",(F345/G345)^2*PI()/4*G345*X345,IF(W345="Volume",PI()*4/3*(H345/2)^2*H345/2*X345,IF(W345="DRT",INDEX('Unit Cost Source Data'!$K$2:$K$87,MATCH('Measurement and Pricing Data'!C345,'Unit Cost Source Data'!$A$2:$A$87,0)),IF(W345="CCT",(1.08)^E345*INDEX('Unit Cost Source Data'!$K$2:$K$87,MATCH('Measurement and Pricing Data'!C345,'Unit Cost Source Data'!$A$2:$A$87,0))*2.5,IF(W345="Height",X345*H345)))))</f>
        <v>2413.0049999999997</v>
      </c>
      <c r="Z345" s="27">
        <f>IF(W345="CCT","n/a",INDEX('Unit Cost Source Data'!$K$2:$K$87,MATCH('Measurement and Pricing Data'!C345,'Unit Cost Source Data'!$A$2:$A$87,0))*1.5)</f>
        <v>295.46999999999997</v>
      </c>
      <c r="AA345" s="15">
        <f t="shared" si="16"/>
        <v>965.20199999999977</v>
      </c>
      <c r="AB345" s="15">
        <f t="shared" si="17"/>
        <v>970</v>
      </c>
    </row>
    <row r="346" spans="1:28" ht="28.8" x14ac:dyDescent="0.3">
      <c r="A346" s="1">
        <v>345</v>
      </c>
      <c r="B346" s="1">
        <v>1</v>
      </c>
      <c r="C346" s="6" t="s">
        <v>44</v>
      </c>
      <c r="D346" s="1" t="str">
        <f>INDEX('Name Conversion Table'!$B$2:$B$31,MATCH('Measurement and Pricing Data'!C346,'Name Conversion Table'!$A$2:$A$31,0))</f>
        <v>Coast Live Oak</v>
      </c>
      <c r="E346" s="1" t="s">
        <v>4</v>
      </c>
      <c r="F346" s="39">
        <v>6</v>
      </c>
      <c r="G346" s="10">
        <v>1</v>
      </c>
      <c r="H346" s="4">
        <v>25</v>
      </c>
      <c r="I346" s="4" t="s">
        <v>33</v>
      </c>
      <c r="J346" s="4" t="s">
        <v>93</v>
      </c>
      <c r="K346" s="4" t="s">
        <v>33</v>
      </c>
      <c r="L346" s="4" t="s">
        <v>32</v>
      </c>
      <c r="M346" s="4" t="s">
        <v>63</v>
      </c>
      <c r="N346" s="4" t="s">
        <v>66</v>
      </c>
      <c r="O346" s="1" t="s">
        <v>105</v>
      </c>
      <c r="P346" s="9">
        <v>0.6</v>
      </c>
      <c r="Q346" s="30" t="s">
        <v>60</v>
      </c>
      <c r="R346" s="9">
        <v>1</v>
      </c>
      <c r="S346" s="30" t="s">
        <v>4</v>
      </c>
      <c r="T346" s="1" t="s">
        <v>4</v>
      </c>
      <c r="U346" s="1" t="s">
        <v>33</v>
      </c>
      <c r="V346" s="1" t="str">
        <f t="shared" si="15"/>
        <v>Y</v>
      </c>
      <c r="W346" s="1" t="s">
        <v>28</v>
      </c>
      <c r="X346" s="8">
        <f>IF(W346="TFT",INDEX('Unit Cost Source Data'!$L$2:$L$87,MATCH('Measurement and Pricing Data'!C346,'Unit Cost Source Data'!$A$2:$A$87,0)),IF(W346="Volume",INDEX('Unit Cost Source Data'!$M$2:$M$87,MATCH('Measurement and Pricing Data'!C346,'Unit Cost Source Data'!$A$2:$A$87,0)),IF(W346="Height",INDEX('Unit Cost Source Data'!$N$2:$N$87,MATCH('Measurement and Pricing Data'!C346,'Unit Cost Source Data'!$A$2:$A$87,0)),"n/a")))</f>
        <v>62.700681380483083</v>
      </c>
      <c r="Y346" s="27">
        <f>IF(W346="TFT",(F346/G346)^2*PI()/4*G346*X346,IF(W346="Volume",PI()*4/3*(H346/2)^2*H346/2*X346,IF(W346="DRT",INDEX('Unit Cost Source Data'!$K$2:$K$87,MATCH('Measurement and Pricing Data'!C346,'Unit Cost Source Data'!$A$2:$A$87,0)),IF(W346="CCT",(1.08)^E346*INDEX('Unit Cost Source Data'!$K$2:$K$87,MATCH('Measurement and Pricing Data'!C346,'Unit Cost Source Data'!$A$2:$A$87,0))*2.5,IF(W346="Height",X346*H346)))))</f>
        <v>1772.82</v>
      </c>
      <c r="Z346" s="27">
        <f>IF(W346="CCT","n/a",INDEX('Unit Cost Source Data'!$K$2:$K$87,MATCH('Measurement and Pricing Data'!C346,'Unit Cost Source Data'!$A$2:$A$87,0))*1.5)</f>
        <v>295.46999999999997</v>
      </c>
      <c r="AA346" s="15">
        <f t="shared" si="16"/>
        <v>709.12799999999993</v>
      </c>
      <c r="AB346" s="15">
        <f t="shared" si="17"/>
        <v>710</v>
      </c>
    </row>
    <row r="347" spans="1:28" ht="43.2" x14ac:dyDescent="0.3">
      <c r="A347" s="1">
        <v>346</v>
      </c>
      <c r="B347" s="1">
        <v>1</v>
      </c>
      <c r="C347" s="6" t="s">
        <v>44</v>
      </c>
      <c r="D347" s="1" t="str">
        <f>INDEX('Name Conversion Table'!$B$2:$B$31,MATCH('Measurement and Pricing Data'!C347,'Name Conversion Table'!$A$2:$A$31,0))</f>
        <v>Coast Live Oak</v>
      </c>
      <c r="E347" s="1" t="s">
        <v>4</v>
      </c>
      <c r="F347" s="39">
        <v>5</v>
      </c>
      <c r="G347" s="10">
        <v>1</v>
      </c>
      <c r="H347" s="4">
        <v>25</v>
      </c>
      <c r="I347" s="4" t="s">
        <v>33</v>
      </c>
      <c r="J347" s="4" t="s">
        <v>93</v>
      </c>
      <c r="K347" s="4" t="s">
        <v>33</v>
      </c>
      <c r="L347" s="4" t="s">
        <v>32</v>
      </c>
      <c r="M347" s="4" t="s">
        <v>63</v>
      </c>
      <c r="N347" s="4" t="s">
        <v>66</v>
      </c>
      <c r="O347" s="1" t="s">
        <v>105</v>
      </c>
      <c r="P347" s="9">
        <v>0.7</v>
      </c>
      <c r="Q347" s="30" t="s">
        <v>60</v>
      </c>
      <c r="R347" s="9">
        <v>0.8</v>
      </c>
      <c r="S347" s="30" t="s">
        <v>136</v>
      </c>
      <c r="T347" s="1" t="s">
        <v>4</v>
      </c>
      <c r="U347" s="1" t="s">
        <v>33</v>
      </c>
      <c r="V347" s="1" t="str">
        <f t="shared" si="15"/>
        <v>Y</v>
      </c>
      <c r="W347" s="1" t="s">
        <v>28</v>
      </c>
      <c r="X347" s="8">
        <f>IF(W347="TFT",INDEX('Unit Cost Source Data'!$L$2:$L$87,MATCH('Measurement and Pricing Data'!C347,'Unit Cost Source Data'!$A$2:$A$87,0)),IF(W347="Volume",INDEX('Unit Cost Source Data'!$M$2:$M$87,MATCH('Measurement and Pricing Data'!C347,'Unit Cost Source Data'!$A$2:$A$87,0)),IF(W347="Height",INDEX('Unit Cost Source Data'!$N$2:$N$87,MATCH('Measurement and Pricing Data'!C347,'Unit Cost Source Data'!$A$2:$A$87,0)),"n/a")))</f>
        <v>62.700681380483083</v>
      </c>
      <c r="Y347" s="27">
        <f>IF(W347="TFT",(F347/G347)^2*PI()/4*G347*X347,IF(W347="Volume",PI()*4/3*(H347/2)^2*H347/2*X347,IF(W347="DRT",INDEX('Unit Cost Source Data'!$K$2:$K$87,MATCH('Measurement and Pricing Data'!C347,'Unit Cost Source Data'!$A$2:$A$87,0)),IF(W347="CCT",(1.08)^E347*INDEX('Unit Cost Source Data'!$K$2:$K$87,MATCH('Measurement and Pricing Data'!C347,'Unit Cost Source Data'!$A$2:$A$87,0))*2.5,IF(W347="Height",X347*H347)))))</f>
        <v>1231.125</v>
      </c>
      <c r="Z347" s="27">
        <f>IF(W347="CCT","n/a",INDEX('Unit Cost Source Data'!$K$2:$K$87,MATCH('Measurement and Pricing Data'!C347,'Unit Cost Source Data'!$A$2:$A$87,0))*1.5)</f>
        <v>295.46999999999997</v>
      </c>
      <c r="AA347" s="15">
        <f t="shared" si="16"/>
        <v>123.11250000000018</v>
      </c>
      <c r="AB347" s="15">
        <f t="shared" si="17"/>
        <v>120</v>
      </c>
    </row>
    <row r="348" spans="1:28" ht="43.2" x14ac:dyDescent="0.3">
      <c r="A348" s="1">
        <v>347</v>
      </c>
      <c r="B348" s="1">
        <v>1</v>
      </c>
      <c r="C348" s="6" t="s">
        <v>44</v>
      </c>
      <c r="D348" s="1" t="str">
        <f>INDEX('Name Conversion Table'!$B$2:$B$31,MATCH('Measurement and Pricing Data'!C348,'Name Conversion Table'!$A$2:$A$31,0))</f>
        <v>Coast Live Oak</v>
      </c>
      <c r="E348" s="1" t="s">
        <v>4</v>
      </c>
      <c r="F348" s="39">
        <v>7</v>
      </c>
      <c r="G348" s="10">
        <v>1</v>
      </c>
      <c r="H348" s="4">
        <v>30</v>
      </c>
      <c r="I348" s="4" t="s">
        <v>33</v>
      </c>
      <c r="J348" s="4" t="s">
        <v>93</v>
      </c>
      <c r="K348" s="4" t="s">
        <v>33</v>
      </c>
      <c r="L348" s="4" t="s">
        <v>32</v>
      </c>
      <c r="M348" s="4" t="s">
        <v>63</v>
      </c>
      <c r="N348" s="4" t="s">
        <v>66</v>
      </c>
      <c r="O348" s="1" t="s">
        <v>105</v>
      </c>
      <c r="P348" s="9">
        <v>0.8</v>
      </c>
      <c r="Q348" s="30" t="s">
        <v>60</v>
      </c>
      <c r="R348" s="9">
        <v>0.9</v>
      </c>
      <c r="S348" s="30" t="s">
        <v>136</v>
      </c>
      <c r="T348" s="1" t="s">
        <v>4</v>
      </c>
      <c r="U348" s="1" t="s">
        <v>33</v>
      </c>
      <c r="V348" s="1" t="str">
        <f t="shared" si="15"/>
        <v>Y</v>
      </c>
      <c r="W348" s="1" t="s">
        <v>28</v>
      </c>
      <c r="X348" s="8">
        <f>IF(W348="TFT",INDEX('Unit Cost Source Data'!$L$2:$L$87,MATCH('Measurement and Pricing Data'!C348,'Unit Cost Source Data'!$A$2:$A$87,0)),IF(W348="Volume",INDEX('Unit Cost Source Data'!$M$2:$M$87,MATCH('Measurement and Pricing Data'!C348,'Unit Cost Source Data'!$A$2:$A$87,0)),IF(W348="Height",INDEX('Unit Cost Source Data'!$N$2:$N$87,MATCH('Measurement and Pricing Data'!C348,'Unit Cost Source Data'!$A$2:$A$87,0)),"n/a")))</f>
        <v>62.700681380483083</v>
      </c>
      <c r="Y348" s="27">
        <f>IF(W348="TFT",(F348/G348)^2*PI()/4*G348*X348,IF(W348="Volume",PI()*4/3*(H348/2)^2*H348/2*X348,IF(W348="DRT",INDEX('Unit Cost Source Data'!$K$2:$K$87,MATCH('Measurement and Pricing Data'!C348,'Unit Cost Source Data'!$A$2:$A$87,0)),IF(W348="CCT",(1.08)^E348*INDEX('Unit Cost Source Data'!$K$2:$K$87,MATCH('Measurement and Pricing Data'!C348,'Unit Cost Source Data'!$A$2:$A$87,0))*2.5,IF(W348="Height",X348*H348)))))</f>
        <v>2413.0049999999997</v>
      </c>
      <c r="Z348" s="27">
        <f>IF(W348="CCT","n/a",INDEX('Unit Cost Source Data'!$K$2:$K$87,MATCH('Measurement and Pricing Data'!C348,'Unit Cost Source Data'!$A$2:$A$87,0))*1.5)</f>
        <v>295.46999999999997</v>
      </c>
      <c r="AA348" s="15">
        <f t="shared" si="16"/>
        <v>241.30049999999983</v>
      </c>
      <c r="AB348" s="15">
        <f t="shared" si="17"/>
        <v>240</v>
      </c>
    </row>
    <row r="349" spans="1:28" ht="43.2" x14ac:dyDescent="0.3">
      <c r="A349" s="1">
        <v>348</v>
      </c>
      <c r="B349" s="1">
        <v>1</v>
      </c>
      <c r="C349" s="6" t="s">
        <v>44</v>
      </c>
      <c r="D349" s="1" t="str">
        <f>INDEX('Name Conversion Table'!$B$2:$B$31,MATCH('Measurement and Pricing Data'!C349,'Name Conversion Table'!$A$2:$A$31,0))</f>
        <v>Coast Live Oak</v>
      </c>
      <c r="E349" s="1" t="s">
        <v>4</v>
      </c>
      <c r="F349" s="39">
        <v>8</v>
      </c>
      <c r="G349" s="10">
        <v>1</v>
      </c>
      <c r="H349" s="4">
        <v>30</v>
      </c>
      <c r="I349" s="4" t="s">
        <v>33</v>
      </c>
      <c r="J349" s="4" t="s">
        <v>93</v>
      </c>
      <c r="K349" s="4" t="s">
        <v>33</v>
      </c>
      <c r="L349" s="4" t="s">
        <v>32</v>
      </c>
      <c r="M349" s="4" t="s">
        <v>63</v>
      </c>
      <c r="N349" s="4" t="s">
        <v>66</v>
      </c>
      <c r="O349" s="1" t="s">
        <v>105</v>
      </c>
      <c r="P349" s="9">
        <v>0.8</v>
      </c>
      <c r="Q349" s="30" t="s">
        <v>60</v>
      </c>
      <c r="R349" s="9">
        <v>0.9</v>
      </c>
      <c r="S349" s="30" t="s">
        <v>136</v>
      </c>
      <c r="T349" s="1" t="s">
        <v>4</v>
      </c>
      <c r="U349" s="1" t="s">
        <v>33</v>
      </c>
      <c r="V349" s="1" t="str">
        <f t="shared" si="15"/>
        <v>Y</v>
      </c>
      <c r="W349" s="1" t="s">
        <v>28</v>
      </c>
      <c r="X349" s="8">
        <f>IF(W349="TFT",INDEX('Unit Cost Source Data'!$L$2:$L$87,MATCH('Measurement and Pricing Data'!C349,'Unit Cost Source Data'!$A$2:$A$87,0)),IF(W349="Volume",INDEX('Unit Cost Source Data'!$M$2:$M$87,MATCH('Measurement and Pricing Data'!C349,'Unit Cost Source Data'!$A$2:$A$87,0)),IF(W349="Height",INDEX('Unit Cost Source Data'!$N$2:$N$87,MATCH('Measurement and Pricing Data'!C349,'Unit Cost Source Data'!$A$2:$A$87,0)),"n/a")))</f>
        <v>62.700681380483083</v>
      </c>
      <c r="Y349" s="27">
        <f>IF(W349="TFT",(F349/G349)^2*PI()/4*G349*X349,IF(W349="Volume",PI()*4/3*(H349/2)^2*H349/2*X349,IF(W349="DRT",INDEX('Unit Cost Source Data'!$K$2:$K$87,MATCH('Measurement and Pricing Data'!C349,'Unit Cost Source Data'!$A$2:$A$87,0)),IF(W349="CCT",(1.08)^E349*INDEX('Unit Cost Source Data'!$K$2:$K$87,MATCH('Measurement and Pricing Data'!C349,'Unit Cost Source Data'!$A$2:$A$87,0))*2.5,IF(W349="Height",X349*H349)))))</f>
        <v>3151.68</v>
      </c>
      <c r="Z349" s="27">
        <f>IF(W349="CCT","n/a",INDEX('Unit Cost Source Data'!$K$2:$K$87,MATCH('Measurement and Pricing Data'!C349,'Unit Cost Source Data'!$A$2:$A$87,0))*1.5)</f>
        <v>295.46999999999997</v>
      </c>
      <c r="AA349" s="15">
        <f t="shared" si="16"/>
        <v>315.16799999999967</v>
      </c>
      <c r="AB349" s="15">
        <f t="shared" si="17"/>
        <v>320</v>
      </c>
    </row>
    <row r="350" spans="1:28" ht="43.2" x14ac:dyDescent="0.3">
      <c r="A350" s="1">
        <v>349</v>
      </c>
      <c r="B350" s="1">
        <v>1</v>
      </c>
      <c r="C350" s="6" t="s">
        <v>49</v>
      </c>
      <c r="D350" s="1" t="str">
        <f>INDEX('Name Conversion Table'!$B$2:$B$31,MATCH('Measurement and Pricing Data'!C350,'Name Conversion Table'!$A$2:$A$31,0))</f>
        <v>Scrub Oak</v>
      </c>
      <c r="E350" s="1" t="s">
        <v>4</v>
      </c>
      <c r="F350" s="39">
        <v>4</v>
      </c>
      <c r="G350" s="10">
        <v>1</v>
      </c>
      <c r="H350" s="4">
        <v>10</v>
      </c>
      <c r="I350" s="4" t="s">
        <v>33</v>
      </c>
      <c r="J350" s="4" t="s">
        <v>93</v>
      </c>
      <c r="K350" s="4" t="s">
        <v>33</v>
      </c>
      <c r="L350" s="4" t="s">
        <v>32</v>
      </c>
      <c r="M350" s="4" t="s">
        <v>14</v>
      </c>
      <c r="N350" s="4" t="s">
        <v>66</v>
      </c>
      <c r="O350" s="1" t="s">
        <v>105</v>
      </c>
      <c r="P350" s="9">
        <v>0</v>
      </c>
      <c r="Q350" s="30" t="s">
        <v>55</v>
      </c>
      <c r="R350" s="9">
        <v>0.7</v>
      </c>
      <c r="S350" s="30" t="s">
        <v>136</v>
      </c>
      <c r="T350" s="1" t="s">
        <v>4</v>
      </c>
      <c r="U350" s="1" t="s">
        <v>33</v>
      </c>
      <c r="V350" s="1" t="str">
        <f t="shared" si="15"/>
        <v>N</v>
      </c>
      <c r="W350" s="1" t="s">
        <v>28</v>
      </c>
      <c r="X350" s="8">
        <f>IF(W350="TFT",INDEX('Unit Cost Source Data'!$L$2:$L$87,MATCH('Measurement and Pricing Data'!C350,'Unit Cost Source Data'!$A$2:$A$87,0)),IF(W350="Volume",INDEX('Unit Cost Source Data'!$M$2:$M$87,MATCH('Measurement and Pricing Data'!C350,'Unit Cost Source Data'!$A$2:$A$87,0)),IF(W350="Height",INDEX('Unit Cost Source Data'!$N$2:$N$87,MATCH('Measurement and Pricing Data'!C350,'Unit Cost Source Data'!$A$2:$A$87,0)),"n/a")))</f>
        <v>56.016881125926112</v>
      </c>
      <c r="Y350" s="27">
        <f>IF(W350="TFT",(F350/G350)^2*PI()/4*G350*X350,IF(W350="Volume",PI()*4/3*(H350/2)^2*H350/2*X350,IF(W350="DRT",INDEX('Unit Cost Source Data'!$K$2:$K$87,MATCH('Measurement and Pricing Data'!C350,'Unit Cost Source Data'!$A$2:$A$87,0)),IF(W350="CCT",(1.08)^E350*INDEX('Unit Cost Source Data'!$K$2:$K$87,MATCH('Measurement and Pricing Data'!C350,'Unit Cost Source Data'!$A$2:$A$87,0))*2.5,IF(W350="Height",X350*H350)))))</f>
        <v>703.92888888888888</v>
      </c>
      <c r="Z350" s="27">
        <f>IF(W350="CCT","n/a",INDEX('Unit Cost Source Data'!$K$2:$K$87,MATCH('Measurement and Pricing Data'!C350,'Unit Cost Source Data'!$A$2:$A$87,0))*1.5)</f>
        <v>148.48499999999999</v>
      </c>
      <c r="AA350" s="15">
        <f t="shared" si="16"/>
        <v>641.23522222222221</v>
      </c>
      <c r="AB350" s="15">
        <f t="shared" si="17"/>
        <v>640</v>
      </c>
    </row>
    <row r="351" spans="1:28" ht="28.8" x14ac:dyDescent="0.3">
      <c r="A351" s="1">
        <v>350</v>
      </c>
      <c r="B351" s="1">
        <v>1</v>
      </c>
      <c r="C351" s="6" t="s">
        <v>44</v>
      </c>
      <c r="D351" s="1" t="str">
        <f>INDEX('Name Conversion Table'!$B$2:$B$31,MATCH('Measurement and Pricing Data'!C351,'Name Conversion Table'!$A$2:$A$31,0))</f>
        <v>Coast Live Oak</v>
      </c>
      <c r="E351" s="1" t="s">
        <v>4</v>
      </c>
      <c r="F351" s="39">
        <v>12</v>
      </c>
      <c r="G351" s="10">
        <v>2</v>
      </c>
      <c r="H351" s="4">
        <v>15</v>
      </c>
      <c r="I351" s="4" t="s">
        <v>33</v>
      </c>
      <c r="J351" s="4" t="s">
        <v>93</v>
      </c>
      <c r="K351" s="4" t="s">
        <v>33</v>
      </c>
      <c r="L351" s="4" t="s">
        <v>32</v>
      </c>
      <c r="M351" s="4" t="s">
        <v>14</v>
      </c>
      <c r="N351" s="4" t="s">
        <v>66</v>
      </c>
      <c r="O351" s="1" t="s">
        <v>105</v>
      </c>
      <c r="P351" s="9">
        <v>0</v>
      </c>
      <c r="Q351" s="30" t="s">
        <v>55</v>
      </c>
      <c r="R351" s="9">
        <v>1</v>
      </c>
      <c r="S351" s="30" t="s">
        <v>4</v>
      </c>
      <c r="T351" s="1" t="s">
        <v>4</v>
      </c>
      <c r="U351" s="1" t="s">
        <v>33</v>
      </c>
      <c r="V351" s="1" t="str">
        <f t="shared" si="15"/>
        <v>N</v>
      </c>
      <c r="W351" s="1" t="s">
        <v>28</v>
      </c>
      <c r="X351" s="8">
        <f>IF(W351="TFT",INDEX('Unit Cost Source Data'!$L$2:$L$87,MATCH('Measurement and Pricing Data'!C351,'Unit Cost Source Data'!$A$2:$A$87,0)),IF(W351="Volume",INDEX('Unit Cost Source Data'!$M$2:$M$87,MATCH('Measurement and Pricing Data'!C351,'Unit Cost Source Data'!$A$2:$A$87,0)),IF(W351="Height",INDEX('Unit Cost Source Data'!$N$2:$N$87,MATCH('Measurement and Pricing Data'!C351,'Unit Cost Source Data'!$A$2:$A$87,0)),"n/a")))</f>
        <v>62.700681380483083</v>
      </c>
      <c r="Y351" s="27">
        <f>IF(W351="TFT",(F351/G351)^2*PI()/4*G351*X351,IF(W351="Volume",PI()*4/3*(H351/2)^2*H351/2*X351,IF(W351="DRT",INDEX('Unit Cost Source Data'!$K$2:$K$87,MATCH('Measurement and Pricing Data'!C351,'Unit Cost Source Data'!$A$2:$A$87,0)),IF(W351="CCT",(1.08)^E351*INDEX('Unit Cost Source Data'!$K$2:$K$87,MATCH('Measurement and Pricing Data'!C351,'Unit Cost Source Data'!$A$2:$A$87,0))*2.5,IF(W351="Height",X351*H351)))))</f>
        <v>3545.64</v>
      </c>
      <c r="Z351" s="27">
        <f>IF(W351="CCT","n/a",INDEX('Unit Cost Source Data'!$K$2:$K$87,MATCH('Measurement and Pricing Data'!C351,'Unit Cost Source Data'!$A$2:$A$87,0))*1.5)</f>
        <v>295.46999999999997</v>
      </c>
      <c r="AA351" s="15">
        <f t="shared" si="16"/>
        <v>3841.1099999999997</v>
      </c>
      <c r="AB351" s="15">
        <f t="shared" si="17"/>
        <v>3800</v>
      </c>
    </row>
    <row r="352" spans="1:28" ht="28.8" x14ac:dyDescent="0.3">
      <c r="A352" s="1">
        <v>351</v>
      </c>
      <c r="B352" s="1">
        <v>3</v>
      </c>
      <c r="C352" s="6" t="s">
        <v>44</v>
      </c>
      <c r="D352" s="1" t="str">
        <f>INDEX('Name Conversion Table'!$B$2:$B$31,MATCH('Measurement and Pricing Data'!C352,'Name Conversion Table'!$A$2:$A$31,0))</f>
        <v>Coast Live Oak</v>
      </c>
      <c r="E352" s="1" t="s">
        <v>4</v>
      </c>
      <c r="F352" s="39">
        <v>10</v>
      </c>
      <c r="G352" s="10">
        <v>1</v>
      </c>
      <c r="H352" s="4">
        <v>25</v>
      </c>
      <c r="I352" s="4" t="s">
        <v>33</v>
      </c>
      <c r="J352" s="4" t="s">
        <v>93</v>
      </c>
      <c r="K352" s="4" t="s">
        <v>33</v>
      </c>
      <c r="L352" s="4" t="s">
        <v>32</v>
      </c>
      <c r="M352" s="4" t="s">
        <v>69</v>
      </c>
      <c r="N352" s="4" t="s">
        <v>66</v>
      </c>
      <c r="O352" s="1" t="s">
        <v>105</v>
      </c>
      <c r="P352" s="9">
        <v>0.8</v>
      </c>
      <c r="Q352" s="30" t="s">
        <v>69</v>
      </c>
      <c r="R352" s="9">
        <v>1</v>
      </c>
      <c r="S352" s="30" t="s">
        <v>4</v>
      </c>
      <c r="T352" s="1" t="s">
        <v>4</v>
      </c>
      <c r="U352" s="1" t="s">
        <v>33</v>
      </c>
      <c r="V352" s="1" t="str">
        <f t="shared" si="15"/>
        <v>Y</v>
      </c>
      <c r="W352" s="1" t="s">
        <v>28</v>
      </c>
      <c r="X352" s="8">
        <f>IF(W352="TFT",INDEX('Unit Cost Source Data'!$L$2:$L$87,MATCH('Measurement and Pricing Data'!C352,'Unit Cost Source Data'!$A$2:$A$87,0)),IF(W352="Volume",INDEX('Unit Cost Source Data'!$M$2:$M$87,MATCH('Measurement and Pricing Data'!C352,'Unit Cost Source Data'!$A$2:$A$87,0)),IF(W352="Height",INDEX('Unit Cost Source Data'!$N$2:$N$87,MATCH('Measurement and Pricing Data'!C352,'Unit Cost Source Data'!$A$2:$A$87,0)),"n/a")))</f>
        <v>62.700681380483083</v>
      </c>
      <c r="Y352" s="27">
        <f>IF(W352="TFT",(F352/G352)^2*PI()/4*G352*X352,IF(W352="Volume",PI()*4/3*(H352/2)^2*H352/2*X352,IF(W352="DRT",INDEX('Unit Cost Source Data'!$K$2:$K$87,MATCH('Measurement and Pricing Data'!C352,'Unit Cost Source Data'!$A$2:$A$87,0)),IF(W352="CCT",(1.08)^E352*INDEX('Unit Cost Source Data'!$K$2:$K$87,MATCH('Measurement and Pricing Data'!C352,'Unit Cost Source Data'!$A$2:$A$87,0))*2.5,IF(W352="Height",X352*H352)))))</f>
        <v>4924.5</v>
      </c>
      <c r="Z352" s="27">
        <f>IF(W352="CCT","n/a",INDEX('Unit Cost Source Data'!$K$2:$K$87,MATCH('Measurement and Pricing Data'!C352,'Unit Cost Source Data'!$A$2:$A$87,0))*1.5)</f>
        <v>295.46999999999997</v>
      </c>
      <c r="AA352" s="15">
        <f t="shared" si="16"/>
        <v>2954.6999999999989</v>
      </c>
      <c r="AB352" s="15">
        <f t="shared" si="17"/>
        <v>3000</v>
      </c>
    </row>
    <row r="353" spans="1:28" ht="28.8" x14ac:dyDescent="0.3">
      <c r="A353" s="1">
        <v>352</v>
      </c>
      <c r="B353" s="1">
        <v>1</v>
      </c>
      <c r="C353" s="6" t="s">
        <v>44</v>
      </c>
      <c r="D353" s="1" t="str">
        <f>INDEX('Name Conversion Table'!$B$2:$B$31,MATCH('Measurement and Pricing Data'!C353,'Name Conversion Table'!$A$2:$A$31,0))</f>
        <v>Coast Live Oak</v>
      </c>
      <c r="E353" s="1" t="s">
        <v>4</v>
      </c>
      <c r="F353" s="39">
        <v>10</v>
      </c>
      <c r="G353" s="10">
        <v>2</v>
      </c>
      <c r="H353" s="4">
        <v>15</v>
      </c>
      <c r="I353" s="4" t="s">
        <v>33</v>
      </c>
      <c r="J353" s="4" t="s">
        <v>93</v>
      </c>
      <c r="K353" s="4" t="s">
        <v>33</v>
      </c>
      <c r="L353" s="4" t="s">
        <v>32</v>
      </c>
      <c r="M353" s="4" t="s">
        <v>14</v>
      </c>
      <c r="N353" s="4" t="s">
        <v>66</v>
      </c>
      <c r="O353" s="1" t="s">
        <v>105</v>
      </c>
      <c r="P353" s="9">
        <v>0</v>
      </c>
      <c r="Q353" s="30" t="s">
        <v>55</v>
      </c>
      <c r="R353" s="9">
        <v>1</v>
      </c>
      <c r="S353" s="30" t="s">
        <v>4</v>
      </c>
      <c r="T353" s="1" t="s">
        <v>4</v>
      </c>
      <c r="U353" s="1" t="s">
        <v>33</v>
      </c>
      <c r="V353" s="1" t="str">
        <f t="shared" si="15"/>
        <v>N</v>
      </c>
      <c r="W353" s="1" t="s">
        <v>28</v>
      </c>
      <c r="X353" s="8">
        <f>IF(W353="TFT",INDEX('Unit Cost Source Data'!$L$2:$L$87,MATCH('Measurement and Pricing Data'!C353,'Unit Cost Source Data'!$A$2:$A$87,0)),IF(W353="Volume",INDEX('Unit Cost Source Data'!$M$2:$M$87,MATCH('Measurement and Pricing Data'!C353,'Unit Cost Source Data'!$A$2:$A$87,0)),IF(W353="Height",INDEX('Unit Cost Source Data'!$N$2:$N$87,MATCH('Measurement and Pricing Data'!C353,'Unit Cost Source Data'!$A$2:$A$87,0)),"n/a")))</f>
        <v>62.700681380483083</v>
      </c>
      <c r="Y353" s="27">
        <f>IF(W353="TFT",(F353/G353)^2*PI()/4*G353*X353,IF(W353="Volume",PI()*4/3*(H353/2)^2*H353/2*X353,IF(W353="DRT",INDEX('Unit Cost Source Data'!$K$2:$K$87,MATCH('Measurement and Pricing Data'!C353,'Unit Cost Source Data'!$A$2:$A$87,0)),IF(W353="CCT",(1.08)^E353*INDEX('Unit Cost Source Data'!$K$2:$K$87,MATCH('Measurement and Pricing Data'!C353,'Unit Cost Source Data'!$A$2:$A$87,0))*2.5,IF(W353="Height",X353*H353)))))</f>
        <v>2462.25</v>
      </c>
      <c r="Z353" s="27">
        <f>IF(W353="CCT","n/a",INDEX('Unit Cost Source Data'!$K$2:$K$87,MATCH('Measurement and Pricing Data'!C353,'Unit Cost Source Data'!$A$2:$A$87,0))*1.5)</f>
        <v>295.46999999999997</v>
      </c>
      <c r="AA353" s="15">
        <f t="shared" si="16"/>
        <v>2757.72</v>
      </c>
      <c r="AB353" s="15">
        <f t="shared" si="17"/>
        <v>2800</v>
      </c>
    </row>
    <row r="354" spans="1:28" ht="28.8" x14ac:dyDescent="0.3">
      <c r="A354" s="1">
        <v>353</v>
      </c>
      <c r="B354" s="1">
        <v>1</v>
      </c>
      <c r="C354" s="6" t="s">
        <v>44</v>
      </c>
      <c r="D354" s="1" t="str">
        <f>INDEX('Name Conversion Table'!$B$2:$B$31,MATCH('Measurement and Pricing Data'!C354,'Name Conversion Table'!$A$2:$A$31,0))</f>
        <v>Coast Live Oak</v>
      </c>
      <c r="E354" s="1" t="s">
        <v>4</v>
      </c>
      <c r="F354" s="39">
        <v>7</v>
      </c>
      <c r="G354" s="10">
        <v>1</v>
      </c>
      <c r="H354" s="4">
        <v>20</v>
      </c>
      <c r="I354" s="4" t="s">
        <v>33</v>
      </c>
      <c r="J354" s="4" t="s">
        <v>93</v>
      </c>
      <c r="K354" s="4" t="s">
        <v>33</v>
      </c>
      <c r="L354" s="4" t="s">
        <v>32</v>
      </c>
      <c r="M354" s="4" t="s">
        <v>63</v>
      </c>
      <c r="N354" s="4" t="s">
        <v>66</v>
      </c>
      <c r="O354" s="1" t="s">
        <v>105</v>
      </c>
      <c r="P354" s="9">
        <v>0.7</v>
      </c>
      <c r="Q354" s="30" t="s">
        <v>60</v>
      </c>
      <c r="R354" s="9">
        <v>1</v>
      </c>
      <c r="S354" s="30" t="s">
        <v>4</v>
      </c>
      <c r="T354" s="1" t="s">
        <v>4</v>
      </c>
      <c r="U354" s="1" t="s">
        <v>33</v>
      </c>
      <c r="V354" s="1" t="str">
        <f t="shared" si="15"/>
        <v>Y</v>
      </c>
      <c r="W354" s="1" t="s">
        <v>28</v>
      </c>
      <c r="X354" s="8">
        <f>IF(W354="TFT",INDEX('Unit Cost Source Data'!$L$2:$L$87,MATCH('Measurement and Pricing Data'!C354,'Unit Cost Source Data'!$A$2:$A$87,0)),IF(W354="Volume",INDEX('Unit Cost Source Data'!$M$2:$M$87,MATCH('Measurement and Pricing Data'!C354,'Unit Cost Source Data'!$A$2:$A$87,0)),IF(W354="Height",INDEX('Unit Cost Source Data'!$N$2:$N$87,MATCH('Measurement and Pricing Data'!C354,'Unit Cost Source Data'!$A$2:$A$87,0)),"n/a")))</f>
        <v>62.700681380483083</v>
      </c>
      <c r="Y354" s="27">
        <f>IF(W354="TFT",(F354/G354)^2*PI()/4*G354*X354,IF(W354="Volume",PI()*4/3*(H354/2)^2*H354/2*X354,IF(W354="DRT",INDEX('Unit Cost Source Data'!$K$2:$K$87,MATCH('Measurement and Pricing Data'!C354,'Unit Cost Source Data'!$A$2:$A$87,0)),IF(W354="CCT",(1.08)^E354*INDEX('Unit Cost Source Data'!$K$2:$K$87,MATCH('Measurement and Pricing Data'!C354,'Unit Cost Source Data'!$A$2:$A$87,0))*2.5,IF(W354="Height",X354*H354)))))</f>
        <v>2413.0049999999997</v>
      </c>
      <c r="Z354" s="27">
        <f>IF(W354="CCT","n/a",INDEX('Unit Cost Source Data'!$K$2:$K$87,MATCH('Measurement and Pricing Data'!C354,'Unit Cost Source Data'!$A$2:$A$87,0))*1.5)</f>
        <v>295.46999999999997</v>
      </c>
      <c r="AA354" s="15">
        <f t="shared" si="16"/>
        <v>723.90149999999971</v>
      </c>
      <c r="AB354" s="15">
        <f t="shared" si="17"/>
        <v>720</v>
      </c>
    </row>
    <row r="355" spans="1:28" ht="28.8" x14ac:dyDescent="0.3">
      <c r="A355" s="1">
        <v>354</v>
      </c>
      <c r="B355" s="1">
        <v>1</v>
      </c>
      <c r="C355" s="6" t="s">
        <v>44</v>
      </c>
      <c r="D355" s="1" t="str">
        <f>INDEX('Name Conversion Table'!$B$2:$B$31,MATCH('Measurement and Pricing Data'!C355,'Name Conversion Table'!$A$2:$A$31,0))</f>
        <v>Coast Live Oak</v>
      </c>
      <c r="E355" s="1" t="s">
        <v>4</v>
      </c>
      <c r="F355" s="39">
        <v>10</v>
      </c>
      <c r="G355" s="10">
        <v>1</v>
      </c>
      <c r="H355" s="4">
        <v>25</v>
      </c>
      <c r="I355" s="4" t="s">
        <v>33</v>
      </c>
      <c r="J355" s="4" t="s">
        <v>93</v>
      </c>
      <c r="K355" s="4" t="s">
        <v>33</v>
      </c>
      <c r="L355" s="4" t="s">
        <v>32</v>
      </c>
      <c r="M355" s="4" t="s">
        <v>63</v>
      </c>
      <c r="N355" s="4" t="s">
        <v>66</v>
      </c>
      <c r="O355" s="1" t="s">
        <v>105</v>
      </c>
      <c r="P355" s="9">
        <v>0.7</v>
      </c>
      <c r="Q355" s="30" t="s">
        <v>60</v>
      </c>
      <c r="R355" s="9">
        <v>1</v>
      </c>
      <c r="S355" s="30" t="s">
        <v>4</v>
      </c>
      <c r="T355" s="1" t="s">
        <v>4</v>
      </c>
      <c r="U355" s="1" t="s">
        <v>33</v>
      </c>
      <c r="V355" s="1" t="str">
        <f t="shared" si="15"/>
        <v>Y</v>
      </c>
      <c r="W355" s="1" t="s">
        <v>28</v>
      </c>
      <c r="X355" s="8">
        <f>IF(W355="TFT",INDEX('Unit Cost Source Data'!$L$2:$L$87,MATCH('Measurement and Pricing Data'!C355,'Unit Cost Source Data'!$A$2:$A$87,0)),IF(W355="Volume",INDEX('Unit Cost Source Data'!$M$2:$M$87,MATCH('Measurement and Pricing Data'!C355,'Unit Cost Source Data'!$A$2:$A$87,0)),IF(W355="Height",INDEX('Unit Cost Source Data'!$N$2:$N$87,MATCH('Measurement and Pricing Data'!C355,'Unit Cost Source Data'!$A$2:$A$87,0)),"n/a")))</f>
        <v>62.700681380483083</v>
      </c>
      <c r="Y355" s="27">
        <f>IF(W355="TFT",(F355/G355)^2*PI()/4*G355*X355,IF(W355="Volume",PI()*4/3*(H355/2)^2*H355/2*X355,IF(W355="DRT",INDEX('Unit Cost Source Data'!$K$2:$K$87,MATCH('Measurement and Pricing Data'!C355,'Unit Cost Source Data'!$A$2:$A$87,0)),IF(W355="CCT",(1.08)^E355*INDEX('Unit Cost Source Data'!$K$2:$K$87,MATCH('Measurement and Pricing Data'!C355,'Unit Cost Source Data'!$A$2:$A$87,0))*2.5,IF(W355="Height",X355*H355)))))</f>
        <v>4924.5</v>
      </c>
      <c r="Z355" s="27">
        <f>IF(W355="CCT","n/a",INDEX('Unit Cost Source Data'!$K$2:$K$87,MATCH('Measurement and Pricing Data'!C355,'Unit Cost Source Data'!$A$2:$A$87,0))*1.5)</f>
        <v>295.46999999999997</v>
      </c>
      <c r="AA355" s="15">
        <f t="shared" si="16"/>
        <v>1477.3500000000008</v>
      </c>
      <c r="AB355" s="15">
        <f t="shared" si="17"/>
        <v>1500</v>
      </c>
    </row>
    <row r="356" spans="1:28" ht="28.8" x14ac:dyDescent="0.3">
      <c r="A356" s="1">
        <v>355</v>
      </c>
      <c r="B356" s="1">
        <v>1</v>
      </c>
      <c r="C356" s="6" t="s">
        <v>44</v>
      </c>
      <c r="D356" s="1" t="str">
        <f>INDEX('Name Conversion Table'!$B$2:$B$31,MATCH('Measurement and Pricing Data'!C356,'Name Conversion Table'!$A$2:$A$31,0))</f>
        <v>Coast Live Oak</v>
      </c>
      <c r="E356" s="1" t="s">
        <v>4</v>
      </c>
      <c r="F356" s="39">
        <v>12</v>
      </c>
      <c r="G356" s="10">
        <v>1</v>
      </c>
      <c r="H356" s="4">
        <v>30</v>
      </c>
      <c r="I356" s="4" t="s">
        <v>33</v>
      </c>
      <c r="J356" s="4" t="s">
        <v>93</v>
      </c>
      <c r="K356" s="4" t="s">
        <v>33</v>
      </c>
      <c r="L356" s="4" t="s">
        <v>32</v>
      </c>
      <c r="M356" s="4" t="s">
        <v>63</v>
      </c>
      <c r="N356" s="4" t="s">
        <v>66</v>
      </c>
      <c r="O356" s="1" t="s">
        <v>105</v>
      </c>
      <c r="P356" s="9">
        <v>0.6</v>
      </c>
      <c r="Q356" s="30" t="s">
        <v>60</v>
      </c>
      <c r="R356" s="9">
        <v>1</v>
      </c>
      <c r="S356" s="30" t="s">
        <v>4</v>
      </c>
      <c r="T356" s="1" t="s">
        <v>4</v>
      </c>
      <c r="U356" s="1" t="s">
        <v>33</v>
      </c>
      <c r="V356" s="1" t="str">
        <f t="shared" si="15"/>
        <v>Y</v>
      </c>
      <c r="W356" s="1" t="s">
        <v>28</v>
      </c>
      <c r="X356" s="8">
        <f>IF(W356="TFT",INDEX('Unit Cost Source Data'!$L$2:$L$87,MATCH('Measurement and Pricing Data'!C356,'Unit Cost Source Data'!$A$2:$A$87,0)),IF(W356="Volume",INDEX('Unit Cost Source Data'!$M$2:$M$87,MATCH('Measurement and Pricing Data'!C356,'Unit Cost Source Data'!$A$2:$A$87,0)),IF(W356="Height",INDEX('Unit Cost Source Data'!$N$2:$N$87,MATCH('Measurement and Pricing Data'!C356,'Unit Cost Source Data'!$A$2:$A$87,0)),"n/a")))</f>
        <v>62.700681380483083</v>
      </c>
      <c r="Y356" s="27">
        <f>IF(W356="TFT",(F356/G356)^2*PI()/4*G356*X356,IF(W356="Volume",PI()*4/3*(H356/2)^2*H356/2*X356,IF(W356="DRT",INDEX('Unit Cost Source Data'!$K$2:$K$87,MATCH('Measurement and Pricing Data'!C356,'Unit Cost Source Data'!$A$2:$A$87,0)),IF(W356="CCT",(1.08)^E356*INDEX('Unit Cost Source Data'!$K$2:$K$87,MATCH('Measurement and Pricing Data'!C356,'Unit Cost Source Data'!$A$2:$A$87,0))*2.5,IF(W356="Height",X356*H356)))))</f>
        <v>7091.28</v>
      </c>
      <c r="Z356" s="27">
        <f>IF(W356="CCT","n/a",INDEX('Unit Cost Source Data'!$K$2:$K$87,MATCH('Measurement and Pricing Data'!C356,'Unit Cost Source Data'!$A$2:$A$87,0))*1.5)</f>
        <v>295.46999999999997</v>
      </c>
      <c r="AA356" s="15">
        <f t="shared" si="16"/>
        <v>2836.5119999999997</v>
      </c>
      <c r="AB356" s="15">
        <f t="shared" si="17"/>
        <v>2800</v>
      </c>
    </row>
    <row r="357" spans="1:28" ht="28.8" x14ac:dyDescent="0.3">
      <c r="A357" s="1">
        <v>356</v>
      </c>
      <c r="B357" s="1">
        <v>1</v>
      </c>
      <c r="C357" s="6" t="s">
        <v>44</v>
      </c>
      <c r="D357" s="1" t="str">
        <f>INDEX('Name Conversion Table'!$B$2:$B$31,MATCH('Measurement and Pricing Data'!C357,'Name Conversion Table'!$A$2:$A$31,0))</f>
        <v>Coast Live Oak</v>
      </c>
      <c r="E357" s="1" t="s">
        <v>4</v>
      </c>
      <c r="F357" s="39">
        <v>10</v>
      </c>
      <c r="G357" s="10">
        <v>1</v>
      </c>
      <c r="H357" s="4">
        <v>25</v>
      </c>
      <c r="I357" s="4" t="s">
        <v>33</v>
      </c>
      <c r="J357" s="4" t="s">
        <v>93</v>
      </c>
      <c r="K357" s="4" t="s">
        <v>33</v>
      </c>
      <c r="L357" s="4" t="s">
        <v>32</v>
      </c>
      <c r="M357" s="4" t="s">
        <v>69</v>
      </c>
      <c r="N357" s="4" t="s">
        <v>66</v>
      </c>
      <c r="O357" s="1" t="s">
        <v>105</v>
      </c>
      <c r="P357" s="9">
        <v>0.9</v>
      </c>
      <c r="Q357" s="30" t="s">
        <v>64</v>
      </c>
      <c r="R357" s="9">
        <v>1</v>
      </c>
      <c r="S357" s="30" t="s">
        <v>4</v>
      </c>
      <c r="T357" s="1" t="s">
        <v>4</v>
      </c>
      <c r="U357" s="1" t="s">
        <v>33</v>
      </c>
      <c r="V357" s="1" t="str">
        <f t="shared" si="15"/>
        <v>Y</v>
      </c>
      <c r="W357" s="1" t="s">
        <v>28</v>
      </c>
      <c r="X357" s="8">
        <f>IF(W357="TFT",INDEX('Unit Cost Source Data'!$L$2:$L$87,MATCH('Measurement and Pricing Data'!C357,'Unit Cost Source Data'!$A$2:$A$87,0)),IF(W357="Volume",INDEX('Unit Cost Source Data'!$M$2:$M$87,MATCH('Measurement and Pricing Data'!C357,'Unit Cost Source Data'!$A$2:$A$87,0)),IF(W357="Height",INDEX('Unit Cost Source Data'!$N$2:$N$87,MATCH('Measurement and Pricing Data'!C357,'Unit Cost Source Data'!$A$2:$A$87,0)),"n/a")))</f>
        <v>62.700681380483083</v>
      </c>
      <c r="Y357" s="27">
        <f>IF(W357="TFT",(F357/G357)^2*PI()/4*G357*X357,IF(W357="Volume",PI()*4/3*(H357/2)^2*H357/2*X357,IF(W357="DRT",INDEX('Unit Cost Source Data'!$K$2:$K$87,MATCH('Measurement and Pricing Data'!C357,'Unit Cost Source Data'!$A$2:$A$87,0)),IF(W357="CCT",(1.08)^E357*INDEX('Unit Cost Source Data'!$K$2:$K$87,MATCH('Measurement and Pricing Data'!C357,'Unit Cost Source Data'!$A$2:$A$87,0))*2.5,IF(W357="Height",X357*H357)))))</f>
        <v>4924.5</v>
      </c>
      <c r="Z357" s="27">
        <f>IF(W357="CCT","n/a",INDEX('Unit Cost Source Data'!$K$2:$K$87,MATCH('Measurement and Pricing Data'!C357,'Unit Cost Source Data'!$A$2:$A$87,0))*1.5)</f>
        <v>295.46999999999997</v>
      </c>
      <c r="AA357" s="15">
        <f t="shared" si="16"/>
        <v>492.44999999999982</v>
      </c>
      <c r="AB357" s="15">
        <f t="shared" si="17"/>
        <v>490</v>
      </c>
    </row>
    <row r="358" spans="1:28" ht="28.8" x14ac:dyDescent="0.3">
      <c r="A358" s="1">
        <v>357</v>
      </c>
      <c r="B358" s="1">
        <v>1</v>
      </c>
      <c r="C358" s="6" t="s">
        <v>44</v>
      </c>
      <c r="D358" s="1" t="str">
        <f>INDEX('Name Conversion Table'!$B$2:$B$31,MATCH('Measurement and Pricing Data'!C358,'Name Conversion Table'!$A$2:$A$31,0))</f>
        <v>Coast Live Oak</v>
      </c>
      <c r="E358" s="1" t="s">
        <v>4</v>
      </c>
      <c r="F358" s="39">
        <v>15</v>
      </c>
      <c r="G358" s="10">
        <v>1</v>
      </c>
      <c r="H358" s="4">
        <v>25</v>
      </c>
      <c r="I358" s="4" t="s">
        <v>33</v>
      </c>
      <c r="J358" s="4" t="s">
        <v>93</v>
      </c>
      <c r="K358" s="4" t="s">
        <v>33</v>
      </c>
      <c r="L358" s="4" t="s">
        <v>32</v>
      </c>
      <c r="M358" s="4" t="s">
        <v>63</v>
      </c>
      <c r="N358" s="4" t="s">
        <v>66</v>
      </c>
      <c r="O358" s="1" t="s">
        <v>105</v>
      </c>
      <c r="P358" s="9">
        <v>0.8</v>
      </c>
      <c r="Q358" s="30" t="s">
        <v>60</v>
      </c>
      <c r="R358" s="9">
        <v>1</v>
      </c>
      <c r="S358" s="30" t="s">
        <v>4</v>
      </c>
      <c r="T358" s="1" t="s">
        <v>4</v>
      </c>
      <c r="U358" s="1" t="s">
        <v>33</v>
      </c>
      <c r="V358" s="1" t="str">
        <f t="shared" si="15"/>
        <v>Y</v>
      </c>
      <c r="W358" s="1" t="s">
        <v>28</v>
      </c>
      <c r="X358" s="8">
        <f>IF(W358="TFT",INDEX('Unit Cost Source Data'!$L$2:$L$87,MATCH('Measurement and Pricing Data'!C358,'Unit Cost Source Data'!$A$2:$A$87,0)),IF(W358="Volume",INDEX('Unit Cost Source Data'!$M$2:$M$87,MATCH('Measurement and Pricing Data'!C358,'Unit Cost Source Data'!$A$2:$A$87,0)),IF(W358="Height",INDEX('Unit Cost Source Data'!$N$2:$N$87,MATCH('Measurement and Pricing Data'!C358,'Unit Cost Source Data'!$A$2:$A$87,0)),"n/a")))</f>
        <v>62.700681380483083</v>
      </c>
      <c r="Y358" s="27">
        <f>IF(W358="TFT",(F358/G358)^2*PI()/4*G358*X358,IF(W358="Volume",PI()*4/3*(H358/2)^2*H358/2*X358,IF(W358="DRT",INDEX('Unit Cost Source Data'!$K$2:$K$87,MATCH('Measurement and Pricing Data'!C358,'Unit Cost Source Data'!$A$2:$A$87,0)),IF(W358="CCT",(1.08)^E358*INDEX('Unit Cost Source Data'!$K$2:$K$87,MATCH('Measurement and Pricing Data'!C358,'Unit Cost Source Data'!$A$2:$A$87,0))*2.5,IF(W358="Height",X358*H358)))))</f>
        <v>11080.124999999998</v>
      </c>
      <c r="Z358" s="27">
        <f>IF(W358="CCT","n/a",INDEX('Unit Cost Source Data'!$K$2:$K$87,MATCH('Measurement and Pricing Data'!C358,'Unit Cost Source Data'!$A$2:$A$87,0))*1.5)</f>
        <v>295.46999999999997</v>
      </c>
      <c r="AA358" s="15">
        <f t="shared" si="16"/>
        <v>2216.0249999999996</v>
      </c>
      <c r="AB358" s="15">
        <f t="shared" si="17"/>
        <v>2200</v>
      </c>
    </row>
    <row r="359" spans="1:28" ht="28.8" x14ac:dyDescent="0.3">
      <c r="A359" s="1">
        <v>358</v>
      </c>
      <c r="B359" s="1">
        <v>1</v>
      </c>
      <c r="C359" s="6" t="s">
        <v>44</v>
      </c>
      <c r="D359" s="1" t="str">
        <f>INDEX('Name Conversion Table'!$B$2:$B$31,MATCH('Measurement and Pricing Data'!C359,'Name Conversion Table'!$A$2:$A$31,0))</f>
        <v>Coast Live Oak</v>
      </c>
      <c r="E359" s="1" t="s">
        <v>4</v>
      </c>
      <c r="F359" s="39">
        <v>16</v>
      </c>
      <c r="G359" s="10">
        <v>2</v>
      </c>
      <c r="H359" s="4">
        <v>25</v>
      </c>
      <c r="I359" s="4" t="s">
        <v>33</v>
      </c>
      <c r="J359" s="4" t="s">
        <v>93</v>
      </c>
      <c r="K359" s="4" t="s">
        <v>33</v>
      </c>
      <c r="L359" s="4" t="s">
        <v>32</v>
      </c>
      <c r="M359" s="4" t="s">
        <v>63</v>
      </c>
      <c r="N359" s="4" t="s">
        <v>66</v>
      </c>
      <c r="O359" s="1" t="s">
        <v>105</v>
      </c>
      <c r="P359" s="9">
        <v>0.8</v>
      </c>
      <c r="Q359" s="30" t="s">
        <v>60</v>
      </c>
      <c r="R359" s="9">
        <v>1</v>
      </c>
      <c r="S359" s="30" t="s">
        <v>4</v>
      </c>
      <c r="T359" s="1" t="s">
        <v>4</v>
      </c>
      <c r="U359" s="1" t="s">
        <v>33</v>
      </c>
      <c r="V359" s="1" t="str">
        <f t="shared" si="15"/>
        <v>Y</v>
      </c>
      <c r="W359" s="1" t="s">
        <v>28</v>
      </c>
      <c r="X359" s="8">
        <f>IF(W359="TFT",INDEX('Unit Cost Source Data'!$L$2:$L$87,MATCH('Measurement and Pricing Data'!C359,'Unit Cost Source Data'!$A$2:$A$87,0)),IF(W359="Volume",INDEX('Unit Cost Source Data'!$M$2:$M$87,MATCH('Measurement and Pricing Data'!C359,'Unit Cost Source Data'!$A$2:$A$87,0)),IF(W359="Height",INDEX('Unit Cost Source Data'!$N$2:$N$87,MATCH('Measurement and Pricing Data'!C359,'Unit Cost Source Data'!$A$2:$A$87,0)),"n/a")))</f>
        <v>62.700681380483083</v>
      </c>
      <c r="Y359" s="27">
        <f>IF(W359="TFT",(F359/G359)^2*PI()/4*G359*X359,IF(W359="Volume",PI()*4/3*(H359/2)^2*H359/2*X359,IF(W359="DRT",INDEX('Unit Cost Source Data'!$K$2:$K$87,MATCH('Measurement and Pricing Data'!C359,'Unit Cost Source Data'!$A$2:$A$87,0)),IF(W359="CCT",(1.08)^E359*INDEX('Unit Cost Source Data'!$K$2:$K$87,MATCH('Measurement and Pricing Data'!C359,'Unit Cost Source Data'!$A$2:$A$87,0))*2.5,IF(W359="Height",X359*H359)))))</f>
        <v>6303.36</v>
      </c>
      <c r="Z359" s="27">
        <f>IF(W359="CCT","n/a",INDEX('Unit Cost Source Data'!$K$2:$K$87,MATCH('Measurement and Pricing Data'!C359,'Unit Cost Source Data'!$A$2:$A$87,0))*1.5)</f>
        <v>295.46999999999997</v>
      </c>
      <c r="AA359" s="15">
        <f t="shared" si="16"/>
        <v>1260.6719999999996</v>
      </c>
      <c r="AB359" s="15">
        <f t="shared" si="17"/>
        <v>1300</v>
      </c>
    </row>
    <row r="360" spans="1:28" ht="28.8" x14ac:dyDescent="0.3">
      <c r="A360" s="1">
        <v>359</v>
      </c>
      <c r="B360" s="1">
        <v>1</v>
      </c>
      <c r="C360" s="6" t="s">
        <v>44</v>
      </c>
      <c r="D360" s="1" t="str">
        <f>INDEX('Name Conversion Table'!$B$2:$B$31,MATCH('Measurement and Pricing Data'!C360,'Name Conversion Table'!$A$2:$A$31,0))</f>
        <v>Coast Live Oak</v>
      </c>
      <c r="E360" s="1" t="s">
        <v>4</v>
      </c>
      <c r="F360" s="39">
        <v>18</v>
      </c>
      <c r="G360" s="10">
        <v>2</v>
      </c>
      <c r="H360" s="4">
        <v>20</v>
      </c>
      <c r="I360" s="4" t="s">
        <v>33</v>
      </c>
      <c r="J360" s="4" t="s">
        <v>93</v>
      </c>
      <c r="K360" s="4" t="s">
        <v>33</v>
      </c>
      <c r="L360" s="4" t="s">
        <v>32</v>
      </c>
      <c r="M360" s="4" t="s">
        <v>63</v>
      </c>
      <c r="N360" s="4" t="s">
        <v>66</v>
      </c>
      <c r="O360" s="1" t="s">
        <v>105</v>
      </c>
      <c r="P360" s="9">
        <v>0.8</v>
      </c>
      <c r="Q360" s="30" t="s">
        <v>60</v>
      </c>
      <c r="R360" s="9">
        <v>1</v>
      </c>
      <c r="S360" s="30" t="s">
        <v>4</v>
      </c>
      <c r="T360" s="1" t="s">
        <v>4</v>
      </c>
      <c r="U360" s="1" t="s">
        <v>33</v>
      </c>
      <c r="V360" s="1" t="str">
        <f t="shared" si="15"/>
        <v>Y</v>
      </c>
      <c r="W360" s="1" t="s">
        <v>28</v>
      </c>
      <c r="X360" s="8">
        <f>IF(W360="TFT",INDEX('Unit Cost Source Data'!$L$2:$L$87,MATCH('Measurement and Pricing Data'!C360,'Unit Cost Source Data'!$A$2:$A$87,0)),IF(W360="Volume",INDEX('Unit Cost Source Data'!$M$2:$M$87,MATCH('Measurement and Pricing Data'!C360,'Unit Cost Source Data'!$A$2:$A$87,0)),IF(W360="Height",INDEX('Unit Cost Source Data'!$N$2:$N$87,MATCH('Measurement and Pricing Data'!C360,'Unit Cost Source Data'!$A$2:$A$87,0)),"n/a")))</f>
        <v>62.700681380483083</v>
      </c>
      <c r="Y360" s="27">
        <f>IF(W360="TFT",(F360/G360)^2*PI()/4*G360*X360,IF(W360="Volume",PI()*4/3*(H360/2)^2*H360/2*X360,IF(W360="DRT",INDEX('Unit Cost Source Data'!$K$2:$K$87,MATCH('Measurement and Pricing Data'!C360,'Unit Cost Source Data'!$A$2:$A$87,0)),IF(W360="CCT",(1.08)^E360*INDEX('Unit Cost Source Data'!$K$2:$K$87,MATCH('Measurement and Pricing Data'!C360,'Unit Cost Source Data'!$A$2:$A$87,0))*2.5,IF(W360="Height",X360*H360)))))</f>
        <v>7977.6899999999987</v>
      </c>
      <c r="Z360" s="27">
        <f>IF(W360="CCT","n/a",INDEX('Unit Cost Source Data'!$K$2:$K$87,MATCH('Measurement and Pricing Data'!C360,'Unit Cost Source Data'!$A$2:$A$87,0))*1.5)</f>
        <v>295.46999999999997</v>
      </c>
      <c r="AA360" s="15">
        <f t="shared" si="16"/>
        <v>1595.5379999999986</v>
      </c>
      <c r="AB360" s="15">
        <f t="shared" si="17"/>
        <v>1600</v>
      </c>
    </row>
    <row r="361" spans="1:28" ht="28.8" x14ac:dyDescent="0.3">
      <c r="A361" s="1">
        <v>360</v>
      </c>
      <c r="B361" s="1">
        <v>1</v>
      </c>
      <c r="C361" s="6" t="s">
        <v>44</v>
      </c>
      <c r="D361" s="1" t="str">
        <f>INDEX('Name Conversion Table'!$B$2:$B$31,MATCH('Measurement and Pricing Data'!C361,'Name Conversion Table'!$A$2:$A$31,0))</f>
        <v>Coast Live Oak</v>
      </c>
      <c r="E361" s="1" t="s">
        <v>4</v>
      </c>
      <c r="F361" s="39">
        <v>11</v>
      </c>
      <c r="G361" s="10">
        <v>1</v>
      </c>
      <c r="H361" s="4">
        <v>25</v>
      </c>
      <c r="I361" s="4" t="s">
        <v>33</v>
      </c>
      <c r="J361" s="4" t="s">
        <v>93</v>
      </c>
      <c r="K361" s="4" t="s">
        <v>33</v>
      </c>
      <c r="L361" s="4" t="s">
        <v>32</v>
      </c>
      <c r="M361" s="4" t="s">
        <v>63</v>
      </c>
      <c r="N361" s="4" t="s">
        <v>66</v>
      </c>
      <c r="O361" s="1" t="s">
        <v>105</v>
      </c>
      <c r="P361" s="9">
        <v>0.75</v>
      </c>
      <c r="Q361" s="30" t="s">
        <v>60</v>
      </c>
      <c r="R361" s="9">
        <v>0.8</v>
      </c>
      <c r="S361" s="30" t="s">
        <v>171</v>
      </c>
      <c r="T361" s="1" t="s">
        <v>4</v>
      </c>
      <c r="U361" s="1" t="s">
        <v>33</v>
      </c>
      <c r="V361" s="1" t="str">
        <f t="shared" si="15"/>
        <v>Y</v>
      </c>
      <c r="W361" s="1" t="s">
        <v>28</v>
      </c>
      <c r="X361" s="8">
        <f>IF(W361="TFT",INDEX('Unit Cost Source Data'!$L$2:$L$87,MATCH('Measurement and Pricing Data'!C361,'Unit Cost Source Data'!$A$2:$A$87,0)),IF(W361="Volume",INDEX('Unit Cost Source Data'!$M$2:$M$87,MATCH('Measurement and Pricing Data'!C361,'Unit Cost Source Data'!$A$2:$A$87,0)),IF(W361="Height",INDEX('Unit Cost Source Data'!$N$2:$N$87,MATCH('Measurement and Pricing Data'!C361,'Unit Cost Source Data'!$A$2:$A$87,0)),"n/a")))</f>
        <v>62.700681380483083</v>
      </c>
      <c r="Y361" s="27">
        <f>IF(W361="TFT",(F361/G361)^2*PI()/4*G361*X361,IF(W361="Volume",PI()*4/3*(H361/2)^2*H361/2*X361,IF(W361="DRT",INDEX('Unit Cost Source Data'!$K$2:$K$87,MATCH('Measurement and Pricing Data'!C361,'Unit Cost Source Data'!$A$2:$A$87,0)),IF(W361="CCT",(1.08)^E361*INDEX('Unit Cost Source Data'!$K$2:$K$87,MATCH('Measurement and Pricing Data'!C361,'Unit Cost Source Data'!$A$2:$A$87,0))*2.5,IF(W361="Height",X361*H361)))))</f>
        <v>5958.6449999999995</v>
      </c>
      <c r="Z361" s="27">
        <f>IF(W361="CCT","n/a",INDEX('Unit Cost Source Data'!$K$2:$K$87,MATCH('Measurement and Pricing Data'!C361,'Unit Cost Source Data'!$A$2:$A$87,0))*1.5)</f>
        <v>295.46999999999997</v>
      </c>
      <c r="AA361" s="15">
        <f t="shared" si="16"/>
        <v>297.93225000000075</v>
      </c>
      <c r="AB361" s="15">
        <f t="shared" si="17"/>
        <v>300</v>
      </c>
    </row>
    <row r="362" spans="1:28" ht="28.8" x14ac:dyDescent="0.3">
      <c r="A362" s="1">
        <v>361</v>
      </c>
      <c r="B362" s="1">
        <v>1</v>
      </c>
      <c r="C362" s="6" t="s">
        <v>44</v>
      </c>
      <c r="D362" s="1" t="str">
        <f>INDEX('Name Conversion Table'!$B$2:$B$31,MATCH('Measurement and Pricing Data'!C362,'Name Conversion Table'!$A$2:$A$31,0))</f>
        <v>Coast Live Oak</v>
      </c>
      <c r="E362" s="1" t="s">
        <v>4</v>
      </c>
      <c r="F362" s="39">
        <v>25</v>
      </c>
      <c r="G362" s="10">
        <v>2</v>
      </c>
      <c r="H362" s="4">
        <v>35</v>
      </c>
      <c r="I362" s="4" t="s">
        <v>33</v>
      </c>
      <c r="J362" s="4" t="s">
        <v>93</v>
      </c>
      <c r="K362" s="4" t="s">
        <v>33</v>
      </c>
      <c r="L362" s="4" t="s">
        <v>32</v>
      </c>
      <c r="M362" s="4" t="s">
        <v>63</v>
      </c>
      <c r="N362" s="4" t="s">
        <v>66</v>
      </c>
      <c r="O362" s="1" t="s">
        <v>105</v>
      </c>
      <c r="P362" s="9">
        <v>0.6</v>
      </c>
      <c r="Q362" s="30" t="s">
        <v>60</v>
      </c>
      <c r="R362" s="9">
        <v>1</v>
      </c>
      <c r="S362" s="30" t="s">
        <v>4</v>
      </c>
      <c r="T362" s="1" t="s">
        <v>4</v>
      </c>
      <c r="U362" s="1" t="s">
        <v>33</v>
      </c>
      <c r="V362" s="1" t="str">
        <f t="shared" si="15"/>
        <v>Y</v>
      </c>
      <c r="W362" s="1" t="s">
        <v>28</v>
      </c>
      <c r="X362" s="8">
        <f>IF(W362="TFT",INDEX('Unit Cost Source Data'!$L$2:$L$87,MATCH('Measurement and Pricing Data'!C362,'Unit Cost Source Data'!$A$2:$A$87,0)),IF(W362="Volume",INDEX('Unit Cost Source Data'!$M$2:$M$87,MATCH('Measurement and Pricing Data'!C362,'Unit Cost Source Data'!$A$2:$A$87,0)),IF(W362="Height",INDEX('Unit Cost Source Data'!$N$2:$N$87,MATCH('Measurement and Pricing Data'!C362,'Unit Cost Source Data'!$A$2:$A$87,0)),"n/a")))</f>
        <v>62.700681380483083</v>
      </c>
      <c r="Y362" s="27">
        <f>IF(W362="TFT",(F362/G362)^2*PI()/4*G362*X362,IF(W362="Volume",PI()*4/3*(H362/2)^2*H362/2*X362,IF(W362="DRT",INDEX('Unit Cost Source Data'!$K$2:$K$87,MATCH('Measurement and Pricing Data'!C362,'Unit Cost Source Data'!$A$2:$A$87,0)),IF(W362="CCT",(1.08)^E362*INDEX('Unit Cost Source Data'!$K$2:$K$87,MATCH('Measurement and Pricing Data'!C362,'Unit Cost Source Data'!$A$2:$A$87,0))*2.5,IF(W362="Height",X362*H362)))))</f>
        <v>15389.062499999998</v>
      </c>
      <c r="Z362" s="27">
        <f>IF(W362="CCT","n/a",INDEX('Unit Cost Source Data'!$K$2:$K$87,MATCH('Measurement and Pricing Data'!C362,'Unit Cost Source Data'!$A$2:$A$87,0))*1.5)</f>
        <v>295.46999999999997</v>
      </c>
      <c r="AA362" s="15">
        <f t="shared" si="16"/>
        <v>6155.625</v>
      </c>
      <c r="AB362" s="15">
        <f t="shared" si="17"/>
        <v>6200</v>
      </c>
    </row>
    <row r="363" spans="1:28" ht="28.8" x14ac:dyDescent="0.3">
      <c r="A363" s="1">
        <v>362</v>
      </c>
      <c r="B363" s="1">
        <v>1</v>
      </c>
      <c r="C363" s="6" t="s">
        <v>44</v>
      </c>
      <c r="D363" s="1" t="str">
        <f>INDEX('Name Conversion Table'!$B$2:$B$31,MATCH('Measurement and Pricing Data'!C363,'Name Conversion Table'!$A$2:$A$31,0))</f>
        <v>Coast Live Oak</v>
      </c>
      <c r="E363" s="1" t="s">
        <v>4</v>
      </c>
      <c r="F363" s="39">
        <v>23</v>
      </c>
      <c r="G363" s="10">
        <v>2</v>
      </c>
      <c r="H363" s="4">
        <v>40</v>
      </c>
      <c r="I363" s="4" t="s">
        <v>33</v>
      </c>
      <c r="J363" s="4" t="s">
        <v>93</v>
      </c>
      <c r="K363" s="4" t="s">
        <v>33</v>
      </c>
      <c r="L363" s="4" t="s">
        <v>32</v>
      </c>
      <c r="M363" s="4" t="s">
        <v>63</v>
      </c>
      <c r="N363" s="4" t="s">
        <v>66</v>
      </c>
      <c r="O363" s="1" t="s">
        <v>105</v>
      </c>
      <c r="P363" s="9">
        <v>0.7</v>
      </c>
      <c r="Q363" s="30" t="s">
        <v>60</v>
      </c>
      <c r="R363" s="9">
        <v>1</v>
      </c>
      <c r="S363" s="30" t="s">
        <v>4</v>
      </c>
      <c r="T363" s="1" t="s">
        <v>4</v>
      </c>
      <c r="U363" s="1" t="s">
        <v>33</v>
      </c>
      <c r="V363" s="1" t="str">
        <f t="shared" si="15"/>
        <v>Y</v>
      </c>
      <c r="W363" s="1" t="s">
        <v>28</v>
      </c>
      <c r="X363" s="8">
        <f>IF(W363="TFT",INDEX('Unit Cost Source Data'!$L$2:$L$87,MATCH('Measurement and Pricing Data'!C363,'Unit Cost Source Data'!$A$2:$A$87,0)),IF(W363="Volume",INDEX('Unit Cost Source Data'!$M$2:$M$87,MATCH('Measurement and Pricing Data'!C363,'Unit Cost Source Data'!$A$2:$A$87,0)),IF(W363="Height",INDEX('Unit Cost Source Data'!$N$2:$N$87,MATCH('Measurement and Pricing Data'!C363,'Unit Cost Source Data'!$A$2:$A$87,0)),"n/a")))</f>
        <v>62.700681380483083</v>
      </c>
      <c r="Y363" s="27">
        <f>IF(W363="TFT",(F363/G363)^2*PI()/4*G363*X363,IF(W363="Volume",PI()*4/3*(H363/2)^2*H363/2*X363,IF(W363="DRT",INDEX('Unit Cost Source Data'!$K$2:$K$87,MATCH('Measurement and Pricing Data'!C363,'Unit Cost Source Data'!$A$2:$A$87,0)),IF(W363="CCT",(1.08)^E363*INDEX('Unit Cost Source Data'!$K$2:$K$87,MATCH('Measurement and Pricing Data'!C363,'Unit Cost Source Data'!$A$2:$A$87,0))*2.5,IF(W363="Height",X363*H363)))))</f>
        <v>13025.302499999998</v>
      </c>
      <c r="Z363" s="27">
        <f>IF(W363="CCT","n/a",INDEX('Unit Cost Source Data'!$K$2:$K$87,MATCH('Measurement and Pricing Data'!C363,'Unit Cost Source Data'!$A$2:$A$87,0))*1.5)</f>
        <v>295.46999999999997</v>
      </c>
      <c r="AA363" s="15">
        <f t="shared" si="16"/>
        <v>3907.5907499999994</v>
      </c>
      <c r="AB363" s="15">
        <f t="shared" si="17"/>
        <v>3900</v>
      </c>
    </row>
    <row r="364" spans="1:28" ht="28.8" x14ac:dyDescent="0.3">
      <c r="A364" s="1">
        <v>363</v>
      </c>
      <c r="B364" s="1">
        <v>1</v>
      </c>
      <c r="C364" s="6" t="s">
        <v>44</v>
      </c>
      <c r="D364" s="1" t="str">
        <f>INDEX('Name Conversion Table'!$B$2:$B$31,MATCH('Measurement and Pricing Data'!C364,'Name Conversion Table'!$A$2:$A$31,0))</f>
        <v>Coast Live Oak</v>
      </c>
      <c r="E364" s="1" t="s">
        <v>4</v>
      </c>
      <c r="F364" s="39">
        <v>31</v>
      </c>
      <c r="G364" s="10">
        <v>3</v>
      </c>
      <c r="H364" s="4">
        <v>45</v>
      </c>
      <c r="I364" s="4" t="s">
        <v>33</v>
      </c>
      <c r="J364" s="4" t="s">
        <v>93</v>
      </c>
      <c r="K364" s="4" t="s">
        <v>33</v>
      </c>
      <c r="L364" s="4" t="s">
        <v>32</v>
      </c>
      <c r="M364" s="4" t="s">
        <v>63</v>
      </c>
      <c r="N364" s="4" t="s">
        <v>66</v>
      </c>
      <c r="O364" s="1" t="s">
        <v>105</v>
      </c>
      <c r="P364" s="9">
        <v>0.8</v>
      </c>
      <c r="Q364" s="30" t="s">
        <v>60</v>
      </c>
      <c r="R364" s="9">
        <v>1</v>
      </c>
      <c r="S364" s="30" t="s">
        <v>4</v>
      </c>
      <c r="T364" s="1" t="s">
        <v>4</v>
      </c>
      <c r="U364" s="1" t="s">
        <v>33</v>
      </c>
      <c r="V364" s="1" t="str">
        <f t="shared" si="15"/>
        <v>Y</v>
      </c>
      <c r="W364" s="1" t="s">
        <v>28</v>
      </c>
      <c r="X364" s="8">
        <f>IF(W364="TFT",INDEX('Unit Cost Source Data'!$L$2:$L$87,MATCH('Measurement and Pricing Data'!C364,'Unit Cost Source Data'!$A$2:$A$87,0)),IF(W364="Volume",INDEX('Unit Cost Source Data'!$M$2:$M$87,MATCH('Measurement and Pricing Data'!C364,'Unit Cost Source Data'!$A$2:$A$87,0)),IF(W364="Height",INDEX('Unit Cost Source Data'!$N$2:$N$87,MATCH('Measurement and Pricing Data'!C364,'Unit Cost Source Data'!$A$2:$A$87,0)),"n/a")))</f>
        <v>62.700681380483083</v>
      </c>
      <c r="Y364" s="27">
        <f>IF(W364="TFT",(F364/G364)^2*PI()/4*G364*X364,IF(W364="Volume",PI()*4/3*(H364/2)^2*H364/2*X364,IF(W364="DRT",INDEX('Unit Cost Source Data'!$K$2:$K$87,MATCH('Measurement and Pricing Data'!C364,'Unit Cost Source Data'!$A$2:$A$87,0)),IF(W364="CCT",(1.08)^E364*INDEX('Unit Cost Source Data'!$K$2:$K$87,MATCH('Measurement and Pricing Data'!C364,'Unit Cost Source Data'!$A$2:$A$87,0))*2.5,IF(W364="Height",X364*H364)))))</f>
        <v>15774.814999999999</v>
      </c>
      <c r="Z364" s="27">
        <f>IF(W364="CCT","n/a",INDEX('Unit Cost Source Data'!$K$2:$K$87,MATCH('Measurement and Pricing Data'!C364,'Unit Cost Source Data'!$A$2:$A$87,0))*1.5)</f>
        <v>295.46999999999997</v>
      </c>
      <c r="AA364" s="15">
        <f t="shared" si="16"/>
        <v>3154.9629999999997</v>
      </c>
      <c r="AB364" s="15">
        <f t="shared" si="17"/>
        <v>3200</v>
      </c>
    </row>
    <row r="365" spans="1:28" ht="28.8" x14ac:dyDescent="0.3">
      <c r="A365" s="1">
        <v>364</v>
      </c>
      <c r="B365" s="1">
        <v>1</v>
      </c>
      <c r="C365" s="6" t="s">
        <v>44</v>
      </c>
      <c r="D365" s="1" t="str">
        <f>INDEX('Name Conversion Table'!$B$2:$B$31,MATCH('Measurement and Pricing Data'!C365,'Name Conversion Table'!$A$2:$A$31,0))</f>
        <v>Coast Live Oak</v>
      </c>
      <c r="E365" s="1" t="s">
        <v>4</v>
      </c>
      <c r="F365" s="39">
        <v>14</v>
      </c>
      <c r="G365" s="10">
        <v>1</v>
      </c>
      <c r="H365" s="4">
        <v>40</v>
      </c>
      <c r="I365" s="4" t="s">
        <v>33</v>
      </c>
      <c r="J365" s="4" t="s">
        <v>93</v>
      </c>
      <c r="K365" s="4" t="s">
        <v>33</v>
      </c>
      <c r="L365" s="4" t="s">
        <v>32</v>
      </c>
      <c r="M365" s="4" t="s">
        <v>63</v>
      </c>
      <c r="N365" s="4" t="s">
        <v>66</v>
      </c>
      <c r="O365" s="1" t="s">
        <v>105</v>
      </c>
      <c r="P365" s="9">
        <v>0.7</v>
      </c>
      <c r="Q365" s="30" t="s">
        <v>60</v>
      </c>
      <c r="R365" s="9">
        <v>1</v>
      </c>
      <c r="S365" s="30" t="s">
        <v>4</v>
      </c>
      <c r="T365" s="1" t="s">
        <v>4</v>
      </c>
      <c r="U365" s="1" t="s">
        <v>33</v>
      </c>
      <c r="V365" s="1" t="str">
        <f t="shared" si="15"/>
        <v>Y</v>
      </c>
      <c r="W365" s="1" t="s">
        <v>28</v>
      </c>
      <c r="X365" s="8">
        <f>IF(W365="TFT",INDEX('Unit Cost Source Data'!$L$2:$L$87,MATCH('Measurement and Pricing Data'!C365,'Unit Cost Source Data'!$A$2:$A$87,0)),IF(W365="Volume",INDEX('Unit Cost Source Data'!$M$2:$M$87,MATCH('Measurement and Pricing Data'!C365,'Unit Cost Source Data'!$A$2:$A$87,0)),IF(W365="Height",INDEX('Unit Cost Source Data'!$N$2:$N$87,MATCH('Measurement and Pricing Data'!C365,'Unit Cost Source Data'!$A$2:$A$87,0)),"n/a")))</f>
        <v>62.700681380483083</v>
      </c>
      <c r="Y365" s="27">
        <f>IF(W365="TFT",(F365/G365)^2*PI()/4*G365*X365,IF(W365="Volume",PI()*4/3*(H365/2)^2*H365/2*X365,IF(W365="DRT",INDEX('Unit Cost Source Data'!$K$2:$K$87,MATCH('Measurement and Pricing Data'!C365,'Unit Cost Source Data'!$A$2:$A$87,0)),IF(W365="CCT",(1.08)^E365*INDEX('Unit Cost Source Data'!$K$2:$K$87,MATCH('Measurement and Pricing Data'!C365,'Unit Cost Source Data'!$A$2:$A$87,0))*2.5,IF(W365="Height",X365*H365)))))</f>
        <v>9652.0199999999986</v>
      </c>
      <c r="Z365" s="27">
        <f>IF(W365="CCT","n/a",INDEX('Unit Cost Source Data'!$K$2:$K$87,MATCH('Measurement and Pricing Data'!C365,'Unit Cost Source Data'!$A$2:$A$87,0))*1.5)</f>
        <v>295.46999999999997</v>
      </c>
      <c r="AA365" s="15">
        <f t="shared" si="16"/>
        <v>2895.6059999999989</v>
      </c>
      <c r="AB365" s="15">
        <f t="shared" si="17"/>
        <v>2900</v>
      </c>
    </row>
    <row r="366" spans="1:28" ht="28.8" x14ac:dyDescent="0.3">
      <c r="A366" s="1">
        <v>365</v>
      </c>
      <c r="B366" s="1">
        <v>1</v>
      </c>
      <c r="C366" s="6" t="s">
        <v>44</v>
      </c>
      <c r="D366" s="1" t="str">
        <f>INDEX('Name Conversion Table'!$B$2:$B$31,MATCH('Measurement and Pricing Data'!C366,'Name Conversion Table'!$A$2:$A$31,0))</f>
        <v>Coast Live Oak</v>
      </c>
      <c r="E366" s="1" t="s">
        <v>4</v>
      </c>
      <c r="F366" s="39">
        <v>18</v>
      </c>
      <c r="G366" s="10">
        <v>2</v>
      </c>
      <c r="H366" s="4">
        <v>35</v>
      </c>
      <c r="I366" s="4" t="s">
        <v>33</v>
      </c>
      <c r="J366" s="4" t="s">
        <v>93</v>
      </c>
      <c r="K366" s="4" t="s">
        <v>33</v>
      </c>
      <c r="L366" s="4" t="s">
        <v>32</v>
      </c>
      <c r="M366" s="4" t="s">
        <v>63</v>
      </c>
      <c r="N366" s="4" t="s">
        <v>66</v>
      </c>
      <c r="O366" s="1" t="s">
        <v>105</v>
      </c>
      <c r="P366" s="9">
        <v>0.6</v>
      </c>
      <c r="Q366" s="30" t="s">
        <v>60</v>
      </c>
      <c r="R366" s="9">
        <v>1</v>
      </c>
      <c r="S366" s="30" t="s">
        <v>4</v>
      </c>
      <c r="T366" s="1" t="s">
        <v>4</v>
      </c>
      <c r="U366" s="1" t="s">
        <v>33</v>
      </c>
      <c r="V366" s="1" t="str">
        <f t="shared" si="15"/>
        <v>Y</v>
      </c>
      <c r="W366" s="1" t="s">
        <v>28</v>
      </c>
      <c r="X366" s="8">
        <f>IF(W366="TFT",INDEX('Unit Cost Source Data'!$L$2:$L$87,MATCH('Measurement and Pricing Data'!C366,'Unit Cost Source Data'!$A$2:$A$87,0)),IF(W366="Volume",INDEX('Unit Cost Source Data'!$M$2:$M$87,MATCH('Measurement and Pricing Data'!C366,'Unit Cost Source Data'!$A$2:$A$87,0)),IF(W366="Height",INDEX('Unit Cost Source Data'!$N$2:$N$87,MATCH('Measurement and Pricing Data'!C366,'Unit Cost Source Data'!$A$2:$A$87,0)),"n/a")))</f>
        <v>62.700681380483083</v>
      </c>
      <c r="Y366" s="27">
        <f>IF(W366="TFT",(F366/G366)^2*PI()/4*G366*X366,IF(W366="Volume",PI()*4/3*(H366/2)^2*H366/2*X366,IF(W366="DRT",INDEX('Unit Cost Source Data'!$K$2:$K$87,MATCH('Measurement and Pricing Data'!C366,'Unit Cost Source Data'!$A$2:$A$87,0)),IF(W366="CCT",(1.08)^E366*INDEX('Unit Cost Source Data'!$K$2:$K$87,MATCH('Measurement and Pricing Data'!C366,'Unit Cost Source Data'!$A$2:$A$87,0))*2.5,IF(W366="Height",X366*H366)))))</f>
        <v>7977.6899999999987</v>
      </c>
      <c r="Z366" s="27">
        <f>IF(W366="CCT","n/a",INDEX('Unit Cost Source Data'!$K$2:$K$87,MATCH('Measurement and Pricing Data'!C366,'Unit Cost Source Data'!$A$2:$A$87,0))*1.5)</f>
        <v>295.46999999999997</v>
      </c>
      <c r="AA366" s="15">
        <f t="shared" si="16"/>
        <v>3191.0759999999991</v>
      </c>
      <c r="AB366" s="15">
        <f t="shared" si="17"/>
        <v>3200</v>
      </c>
    </row>
    <row r="367" spans="1:28" ht="28.8" x14ac:dyDescent="0.3">
      <c r="A367" s="1">
        <v>366</v>
      </c>
      <c r="B367" s="1">
        <v>1</v>
      </c>
      <c r="C367" s="6" t="s">
        <v>44</v>
      </c>
      <c r="D367" s="1" t="str">
        <f>INDEX('Name Conversion Table'!$B$2:$B$31,MATCH('Measurement and Pricing Data'!C367,'Name Conversion Table'!$A$2:$A$31,0))</f>
        <v>Coast Live Oak</v>
      </c>
      <c r="E367" s="1" t="s">
        <v>4</v>
      </c>
      <c r="F367" s="39">
        <v>17</v>
      </c>
      <c r="G367" s="10">
        <v>1</v>
      </c>
      <c r="H367" s="4">
        <v>45</v>
      </c>
      <c r="I367" s="4" t="s">
        <v>33</v>
      </c>
      <c r="J367" s="4" t="s">
        <v>93</v>
      </c>
      <c r="K367" s="4" t="s">
        <v>33</v>
      </c>
      <c r="L367" s="4" t="s">
        <v>32</v>
      </c>
      <c r="M367" s="4" t="s">
        <v>63</v>
      </c>
      <c r="N367" s="4" t="s">
        <v>66</v>
      </c>
      <c r="O367" s="1" t="s">
        <v>105</v>
      </c>
      <c r="P367" s="9">
        <v>0.7</v>
      </c>
      <c r="Q367" s="30" t="s">
        <v>60</v>
      </c>
      <c r="R367" s="9">
        <v>1</v>
      </c>
      <c r="S367" s="30" t="s">
        <v>4</v>
      </c>
      <c r="T367" s="1" t="s">
        <v>4</v>
      </c>
      <c r="U367" s="1" t="s">
        <v>33</v>
      </c>
      <c r="V367" s="1" t="str">
        <f t="shared" si="15"/>
        <v>Y</v>
      </c>
      <c r="W367" s="1" t="s">
        <v>28</v>
      </c>
      <c r="X367" s="8">
        <f>IF(W367="TFT",INDEX('Unit Cost Source Data'!$L$2:$L$87,MATCH('Measurement and Pricing Data'!C367,'Unit Cost Source Data'!$A$2:$A$87,0)),IF(W367="Volume",INDEX('Unit Cost Source Data'!$M$2:$M$87,MATCH('Measurement and Pricing Data'!C367,'Unit Cost Source Data'!$A$2:$A$87,0)),IF(W367="Height",INDEX('Unit Cost Source Data'!$N$2:$N$87,MATCH('Measurement and Pricing Data'!C367,'Unit Cost Source Data'!$A$2:$A$87,0)),"n/a")))</f>
        <v>62.700681380483083</v>
      </c>
      <c r="Y367" s="27">
        <f>IF(W367="TFT",(F367/G367)^2*PI()/4*G367*X367,IF(W367="Volume",PI()*4/3*(H367/2)^2*H367/2*X367,IF(W367="DRT",INDEX('Unit Cost Source Data'!$K$2:$K$87,MATCH('Measurement and Pricing Data'!C367,'Unit Cost Source Data'!$A$2:$A$87,0)),IF(W367="CCT",(1.08)^E367*INDEX('Unit Cost Source Data'!$K$2:$K$87,MATCH('Measurement and Pricing Data'!C367,'Unit Cost Source Data'!$A$2:$A$87,0))*2.5,IF(W367="Height",X367*H367)))))</f>
        <v>14231.804999999998</v>
      </c>
      <c r="Z367" s="27">
        <f>IF(W367="CCT","n/a",INDEX('Unit Cost Source Data'!$K$2:$K$87,MATCH('Measurement and Pricing Data'!C367,'Unit Cost Source Data'!$A$2:$A$87,0))*1.5)</f>
        <v>295.46999999999997</v>
      </c>
      <c r="AA367" s="15">
        <f t="shared" si="16"/>
        <v>4269.5414999999994</v>
      </c>
      <c r="AB367" s="15">
        <f t="shared" si="17"/>
        <v>4300</v>
      </c>
    </row>
    <row r="368" spans="1:28" ht="28.8" x14ac:dyDescent="0.3">
      <c r="A368" s="1">
        <v>367</v>
      </c>
      <c r="B368" s="1">
        <v>1</v>
      </c>
      <c r="C368" s="6" t="s">
        <v>44</v>
      </c>
      <c r="D368" s="1" t="str">
        <f>INDEX('Name Conversion Table'!$B$2:$B$31,MATCH('Measurement and Pricing Data'!C368,'Name Conversion Table'!$A$2:$A$31,0))</f>
        <v>Coast Live Oak</v>
      </c>
      <c r="E368" s="1" t="s">
        <v>4</v>
      </c>
      <c r="F368" s="39">
        <v>30</v>
      </c>
      <c r="G368" s="10">
        <v>2</v>
      </c>
      <c r="H368" s="4">
        <v>40</v>
      </c>
      <c r="I368" s="4" t="s">
        <v>33</v>
      </c>
      <c r="J368" s="4" t="s">
        <v>93</v>
      </c>
      <c r="K368" s="4" t="s">
        <v>33</v>
      </c>
      <c r="L368" s="4" t="s">
        <v>32</v>
      </c>
      <c r="M368" s="4" t="s">
        <v>63</v>
      </c>
      <c r="N368" s="4" t="s">
        <v>66</v>
      </c>
      <c r="O368" s="1" t="s">
        <v>105</v>
      </c>
      <c r="P368" s="9">
        <v>0.7</v>
      </c>
      <c r="Q368" s="30" t="s">
        <v>60</v>
      </c>
      <c r="R368" s="9">
        <v>1</v>
      </c>
      <c r="S368" s="30" t="s">
        <v>4</v>
      </c>
      <c r="T368" s="1" t="s">
        <v>4</v>
      </c>
      <c r="U368" s="1" t="s">
        <v>33</v>
      </c>
      <c r="V368" s="1" t="str">
        <f t="shared" si="15"/>
        <v>Y</v>
      </c>
      <c r="W368" s="1" t="s">
        <v>28</v>
      </c>
      <c r="X368" s="8">
        <f>IF(W368="TFT",INDEX('Unit Cost Source Data'!$L$2:$L$87,MATCH('Measurement and Pricing Data'!C368,'Unit Cost Source Data'!$A$2:$A$87,0)),IF(W368="Volume",INDEX('Unit Cost Source Data'!$M$2:$M$87,MATCH('Measurement and Pricing Data'!C368,'Unit Cost Source Data'!$A$2:$A$87,0)),IF(W368="Height",INDEX('Unit Cost Source Data'!$N$2:$N$87,MATCH('Measurement and Pricing Data'!C368,'Unit Cost Source Data'!$A$2:$A$87,0)),"n/a")))</f>
        <v>62.700681380483083</v>
      </c>
      <c r="Y368" s="27">
        <f>IF(W368="TFT",(F368/G368)^2*PI()/4*G368*X368,IF(W368="Volume",PI()*4/3*(H368/2)^2*H368/2*X368,IF(W368="DRT",INDEX('Unit Cost Source Data'!$K$2:$K$87,MATCH('Measurement and Pricing Data'!C368,'Unit Cost Source Data'!$A$2:$A$87,0)),IF(W368="CCT",(1.08)^E368*INDEX('Unit Cost Source Data'!$K$2:$K$87,MATCH('Measurement and Pricing Data'!C368,'Unit Cost Source Data'!$A$2:$A$87,0))*2.5,IF(W368="Height",X368*H368)))))</f>
        <v>22160.249999999996</v>
      </c>
      <c r="Z368" s="27">
        <f>IF(W368="CCT","n/a",INDEX('Unit Cost Source Data'!$K$2:$K$87,MATCH('Measurement and Pricing Data'!C368,'Unit Cost Source Data'!$A$2:$A$87,0))*1.5)</f>
        <v>295.46999999999997</v>
      </c>
      <c r="AA368" s="15">
        <f t="shared" si="16"/>
        <v>6648.0750000000025</v>
      </c>
      <c r="AB368" s="15">
        <f t="shared" si="17"/>
        <v>6600</v>
      </c>
    </row>
    <row r="369" spans="1:28" ht="28.8" x14ac:dyDescent="0.3">
      <c r="A369" s="1">
        <v>368</v>
      </c>
      <c r="B369" s="1">
        <v>1</v>
      </c>
      <c r="C369" s="6" t="s">
        <v>44</v>
      </c>
      <c r="D369" s="1" t="str">
        <f>INDEX('Name Conversion Table'!$B$2:$B$31,MATCH('Measurement and Pricing Data'!C369,'Name Conversion Table'!$A$2:$A$31,0))</f>
        <v>Coast Live Oak</v>
      </c>
      <c r="E369" s="1" t="s">
        <v>4</v>
      </c>
      <c r="F369" s="39">
        <v>12</v>
      </c>
      <c r="G369" s="10">
        <v>1</v>
      </c>
      <c r="H369" s="4">
        <v>35</v>
      </c>
      <c r="I369" s="4" t="s">
        <v>33</v>
      </c>
      <c r="J369" s="4" t="s">
        <v>93</v>
      </c>
      <c r="K369" s="4" t="s">
        <v>33</v>
      </c>
      <c r="L369" s="4" t="s">
        <v>32</v>
      </c>
      <c r="M369" s="4" t="s">
        <v>63</v>
      </c>
      <c r="N369" s="4" t="s">
        <v>66</v>
      </c>
      <c r="O369" s="1" t="s">
        <v>105</v>
      </c>
      <c r="P369" s="9">
        <v>0.7</v>
      </c>
      <c r="Q369" s="30" t="s">
        <v>60</v>
      </c>
      <c r="R369" s="9">
        <v>1</v>
      </c>
      <c r="S369" s="30" t="s">
        <v>4</v>
      </c>
      <c r="T369" s="1" t="s">
        <v>4</v>
      </c>
      <c r="U369" s="1" t="s">
        <v>33</v>
      </c>
      <c r="V369" s="1" t="str">
        <f t="shared" si="15"/>
        <v>Y</v>
      </c>
      <c r="W369" s="1" t="s">
        <v>28</v>
      </c>
      <c r="X369" s="8">
        <f>IF(W369="TFT",INDEX('Unit Cost Source Data'!$L$2:$L$87,MATCH('Measurement and Pricing Data'!C369,'Unit Cost Source Data'!$A$2:$A$87,0)),IF(W369="Volume",INDEX('Unit Cost Source Data'!$M$2:$M$87,MATCH('Measurement and Pricing Data'!C369,'Unit Cost Source Data'!$A$2:$A$87,0)),IF(W369="Height",INDEX('Unit Cost Source Data'!$N$2:$N$87,MATCH('Measurement and Pricing Data'!C369,'Unit Cost Source Data'!$A$2:$A$87,0)),"n/a")))</f>
        <v>62.700681380483083</v>
      </c>
      <c r="Y369" s="27">
        <f>IF(W369="TFT",(F369/G369)^2*PI()/4*G369*X369,IF(W369="Volume",PI()*4/3*(H369/2)^2*H369/2*X369,IF(W369="DRT",INDEX('Unit Cost Source Data'!$K$2:$K$87,MATCH('Measurement and Pricing Data'!C369,'Unit Cost Source Data'!$A$2:$A$87,0)),IF(W369="CCT",(1.08)^E369*INDEX('Unit Cost Source Data'!$K$2:$K$87,MATCH('Measurement and Pricing Data'!C369,'Unit Cost Source Data'!$A$2:$A$87,0))*2.5,IF(W369="Height",X369*H369)))))</f>
        <v>7091.28</v>
      </c>
      <c r="Z369" s="27">
        <f>IF(W369="CCT","n/a",INDEX('Unit Cost Source Data'!$K$2:$K$87,MATCH('Measurement and Pricing Data'!C369,'Unit Cost Source Data'!$A$2:$A$87,0))*1.5)</f>
        <v>295.46999999999997</v>
      </c>
      <c r="AA369" s="15">
        <f t="shared" si="16"/>
        <v>2127.384</v>
      </c>
      <c r="AB369" s="15">
        <f t="shared" si="17"/>
        <v>2100</v>
      </c>
    </row>
    <row r="370" spans="1:28" ht="28.8" x14ac:dyDescent="0.3">
      <c r="A370" s="1">
        <v>369</v>
      </c>
      <c r="B370" s="1">
        <v>1</v>
      </c>
      <c r="C370" s="6" t="s">
        <v>44</v>
      </c>
      <c r="D370" s="1" t="str">
        <f>INDEX('Name Conversion Table'!$B$2:$B$31,MATCH('Measurement and Pricing Data'!C370,'Name Conversion Table'!$A$2:$A$31,0))</f>
        <v>Coast Live Oak</v>
      </c>
      <c r="E370" s="1" t="s">
        <v>4</v>
      </c>
      <c r="F370" s="39">
        <v>28</v>
      </c>
      <c r="G370" s="10">
        <v>4</v>
      </c>
      <c r="H370" s="4">
        <v>20</v>
      </c>
      <c r="I370" s="4" t="s">
        <v>33</v>
      </c>
      <c r="J370" s="4" t="s">
        <v>93</v>
      </c>
      <c r="K370" s="4" t="s">
        <v>33</v>
      </c>
      <c r="L370" s="4" t="s">
        <v>32</v>
      </c>
      <c r="M370" s="4" t="s">
        <v>14</v>
      </c>
      <c r="N370" s="4" t="s">
        <v>66</v>
      </c>
      <c r="O370" s="1" t="s">
        <v>105</v>
      </c>
      <c r="P370" s="9">
        <v>0</v>
      </c>
      <c r="Q370" s="30" t="s">
        <v>55</v>
      </c>
      <c r="R370" s="9">
        <v>1</v>
      </c>
      <c r="S370" s="30" t="s">
        <v>4</v>
      </c>
      <c r="T370" s="1" t="s">
        <v>4</v>
      </c>
      <c r="U370" s="1" t="s">
        <v>33</v>
      </c>
      <c r="V370" s="1" t="str">
        <f t="shared" si="15"/>
        <v>N</v>
      </c>
      <c r="W370" s="1" t="s">
        <v>28</v>
      </c>
      <c r="X370" s="8">
        <f>IF(W370="TFT",INDEX('Unit Cost Source Data'!$L$2:$L$87,MATCH('Measurement and Pricing Data'!C370,'Unit Cost Source Data'!$A$2:$A$87,0)),IF(W370="Volume",INDEX('Unit Cost Source Data'!$M$2:$M$87,MATCH('Measurement and Pricing Data'!C370,'Unit Cost Source Data'!$A$2:$A$87,0)),IF(W370="Height",INDEX('Unit Cost Source Data'!$N$2:$N$87,MATCH('Measurement and Pricing Data'!C370,'Unit Cost Source Data'!$A$2:$A$87,0)),"n/a")))</f>
        <v>62.700681380483083</v>
      </c>
      <c r="Y370" s="27">
        <f>IF(W370="TFT",(F370/G370)^2*PI()/4*G370*X370,IF(W370="Volume",PI()*4/3*(H370/2)^2*H370/2*X370,IF(W370="DRT",INDEX('Unit Cost Source Data'!$K$2:$K$87,MATCH('Measurement and Pricing Data'!C370,'Unit Cost Source Data'!$A$2:$A$87,0)),IF(W370="CCT",(1.08)^E370*INDEX('Unit Cost Source Data'!$K$2:$K$87,MATCH('Measurement and Pricing Data'!C370,'Unit Cost Source Data'!$A$2:$A$87,0))*2.5,IF(W370="Height",X370*H370)))))</f>
        <v>9652.0199999999986</v>
      </c>
      <c r="Z370" s="27">
        <f>IF(W370="CCT","n/a",INDEX('Unit Cost Source Data'!$K$2:$K$87,MATCH('Measurement and Pricing Data'!C370,'Unit Cost Source Data'!$A$2:$A$87,0))*1.5)</f>
        <v>295.46999999999997</v>
      </c>
      <c r="AA370" s="15">
        <f t="shared" si="16"/>
        <v>9947.489999999998</v>
      </c>
      <c r="AB370" s="15">
        <f t="shared" si="17"/>
        <v>9900</v>
      </c>
    </row>
    <row r="371" spans="1:28" ht="28.8" x14ac:dyDescent="0.3">
      <c r="A371" s="1">
        <v>370</v>
      </c>
      <c r="B371" s="1">
        <v>1</v>
      </c>
      <c r="C371" s="6" t="s">
        <v>44</v>
      </c>
      <c r="D371" s="1" t="str">
        <f>INDEX('Name Conversion Table'!$B$2:$B$31,MATCH('Measurement and Pricing Data'!C371,'Name Conversion Table'!$A$2:$A$31,0))</f>
        <v>Coast Live Oak</v>
      </c>
      <c r="E371" s="1" t="s">
        <v>4</v>
      </c>
      <c r="F371" s="39">
        <v>12</v>
      </c>
      <c r="G371" s="10">
        <v>1</v>
      </c>
      <c r="H371" s="4">
        <v>25</v>
      </c>
      <c r="I371" s="4" t="s">
        <v>33</v>
      </c>
      <c r="J371" s="4" t="s">
        <v>93</v>
      </c>
      <c r="K371" s="4" t="s">
        <v>33</v>
      </c>
      <c r="L371" s="4" t="s">
        <v>32</v>
      </c>
      <c r="M371" s="4" t="s">
        <v>63</v>
      </c>
      <c r="N371" s="4" t="s">
        <v>66</v>
      </c>
      <c r="O371" s="1" t="s">
        <v>105</v>
      </c>
      <c r="P371" s="9">
        <v>0.7</v>
      </c>
      <c r="Q371" s="30" t="s">
        <v>60</v>
      </c>
      <c r="R371" s="9">
        <v>1</v>
      </c>
      <c r="S371" s="30" t="s">
        <v>4</v>
      </c>
      <c r="T371" s="1" t="s">
        <v>4</v>
      </c>
      <c r="U371" s="1" t="s">
        <v>33</v>
      </c>
      <c r="V371" s="1" t="str">
        <f t="shared" si="15"/>
        <v>Y</v>
      </c>
      <c r="W371" s="1" t="s">
        <v>28</v>
      </c>
      <c r="X371" s="8">
        <f>IF(W371="TFT",INDEX('Unit Cost Source Data'!$L$2:$L$87,MATCH('Measurement and Pricing Data'!C371,'Unit Cost Source Data'!$A$2:$A$87,0)),IF(W371="Volume",INDEX('Unit Cost Source Data'!$M$2:$M$87,MATCH('Measurement and Pricing Data'!C371,'Unit Cost Source Data'!$A$2:$A$87,0)),IF(W371="Height",INDEX('Unit Cost Source Data'!$N$2:$N$87,MATCH('Measurement and Pricing Data'!C371,'Unit Cost Source Data'!$A$2:$A$87,0)),"n/a")))</f>
        <v>62.700681380483083</v>
      </c>
      <c r="Y371" s="27">
        <f>IF(W371="TFT",(F371/G371)^2*PI()/4*G371*X371,IF(W371="Volume",PI()*4/3*(H371/2)^2*H371/2*X371,IF(W371="DRT",INDEX('Unit Cost Source Data'!$K$2:$K$87,MATCH('Measurement and Pricing Data'!C371,'Unit Cost Source Data'!$A$2:$A$87,0)),IF(W371="CCT",(1.08)^E371*INDEX('Unit Cost Source Data'!$K$2:$K$87,MATCH('Measurement and Pricing Data'!C371,'Unit Cost Source Data'!$A$2:$A$87,0))*2.5,IF(W371="Height",X371*H371)))))</f>
        <v>7091.28</v>
      </c>
      <c r="Z371" s="27">
        <f>IF(W371="CCT","n/a",INDEX('Unit Cost Source Data'!$K$2:$K$87,MATCH('Measurement and Pricing Data'!C371,'Unit Cost Source Data'!$A$2:$A$87,0))*1.5)</f>
        <v>295.46999999999997</v>
      </c>
      <c r="AA371" s="15">
        <f t="shared" si="16"/>
        <v>2127.384</v>
      </c>
      <c r="AB371" s="15">
        <f t="shared" si="17"/>
        <v>2100</v>
      </c>
    </row>
    <row r="372" spans="1:28" ht="28.8" x14ac:dyDescent="0.3">
      <c r="A372" s="1">
        <v>371</v>
      </c>
      <c r="B372" s="1">
        <v>1</v>
      </c>
      <c r="C372" s="6" t="s">
        <v>44</v>
      </c>
      <c r="D372" s="1" t="str">
        <f>INDEX('Name Conversion Table'!$B$2:$B$31,MATCH('Measurement and Pricing Data'!C372,'Name Conversion Table'!$A$2:$A$31,0))</f>
        <v>Coast Live Oak</v>
      </c>
      <c r="E372" s="1" t="s">
        <v>4</v>
      </c>
      <c r="F372" s="39">
        <v>12</v>
      </c>
      <c r="G372" s="10">
        <v>1</v>
      </c>
      <c r="H372" s="4">
        <v>30</v>
      </c>
      <c r="I372" s="4" t="s">
        <v>33</v>
      </c>
      <c r="J372" s="4" t="s">
        <v>93</v>
      </c>
      <c r="K372" s="4" t="s">
        <v>33</v>
      </c>
      <c r="L372" s="4" t="s">
        <v>32</v>
      </c>
      <c r="M372" s="4" t="s">
        <v>14</v>
      </c>
      <c r="N372" s="4" t="s">
        <v>66</v>
      </c>
      <c r="O372" s="1" t="s">
        <v>105</v>
      </c>
      <c r="P372" s="9">
        <v>0</v>
      </c>
      <c r="Q372" s="30" t="s">
        <v>55</v>
      </c>
      <c r="R372" s="9">
        <v>1</v>
      </c>
      <c r="S372" s="30" t="s">
        <v>4</v>
      </c>
      <c r="T372" s="1" t="s">
        <v>4</v>
      </c>
      <c r="U372" s="1" t="s">
        <v>33</v>
      </c>
      <c r="V372" s="1" t="str">
        <f t="shared" si="15"/>
        <v>N</v>
      </c>
      <c r="W372" s="1" t="s">
        <v>28</v>
      </c>
      <c r="X372" s="8">
        <f>IF(W372="TFT",INDEX('Unit Cost Source Data'!$L$2:$L$87,MATCH('Measurement and Pricing Data'!C372,'Unit Cost Source Data'!$A$2:$A$87,0)),IF(W372="Volume",INDEX('Unit Cost Source Data'!$M$2:$M$87,MATCH('Measurement and Pricing Data'!C372,'Unit Cost Source Data'!$A$2:$A$87,0)),IF(W372="Height",INDEX('Unit Cost Source Data'!$N$2:$N$87,MATCH('Measurement and Pricing Data'!C372,'Unit Cost Source Data'!$A$2:$A$87,0)),"n/a")))</f>
        <v>62.700681380483083</v>
      </c>
      <c r="Y372" s="27">
        <f>IF(W372="TFT",(F372/G372)^2*PI()/4*G372*X372,IF(W372="Volume",PI()*4/3*(H372/2)^2*H372/2*X372,IF(W372="DRT",INDEX('Unit Cost Source Data'!$K$2:$K$87,MATCH('Measurement and Pricing Data'!C372,'Unit Cost Source Data'!$A$2:$A$87,0)),IF(W372="CCT",(1.08)^E372*INDEX('Unit Cost Source Data'!$K$2:$K$87,MATCH('Measurement and Pricing Data'!C372,'Unit Cost Source Data'!$A$2:$A$87,0))*2.5,IF(W372="Height",X372*H372)))))</f>
        <v>7091.28</v>
      </c>
      <c r="Z372" s="27">
        <f>IF(W372="CCT","n/a",INDEX('Unit Cost Source Data'!$K$2:$K$87,MATCH('Measurement and Pricing Data'!C372,'Unit Cost Source Data'!$A$2:$A$87,0))*1.5)</f>
        <v>295.46999999999997</v>
      </c>
      <c r="AA372" s="15">
        <f t="shared" si="16"/>
        <v>7386.75</v>
      </c>
      <c r="AB372" s="15">
        <f t="shared" si="17"/>
        <v>7400</v>
      </c>
    </row>
    <row r="373" spans="1:28" ht="28.8" x14ac:dyDescent="0.3">
      <c r="A373" s="1">
        <v>372</v>
      </c>
      <c r="B373" s="1">
        <v>1</v>
      </c>
      <c r="C373" s="6" t="s">
        <v>44</v>
      </c>
      <c r="D373" s="1" t="str">
        <f>INDEX('Name Conversion Table'!$B$2:$B$31,MATCH('Measurement and Pricing Data'!C373,'Name Conversion Table'!$A$2:$A$31,0))</f>
        <v>Coast Live Oak</v>
      </c>
      <c r="E373" s="1" t="s">
        <v>4</v>
      </c>
      <c r="F373" s="39">
        <v>14</v>
      </c>
      <c r="G373" s="10">
        <v>1</v>
      </c>
      <c r="H373" s="4">
        <v>35</v>
      </c>
      <c r="I373" s="4" t="s">
        <v>33</v>
      </c>
      <c r="J373" s="4" t="s">
        <v>93</v>
      </c>
      <c r="K373" s="4" t="s">
        <v>33</v>
      </c>
      <c r="L373" s="4" t="s">
        <v>32</v>
      </c>
      <c r="M373" s="4" t="s">
        <v>63</v>
      </c>
      <c r="N373" s="4" t="s">
        <v>66</v>
      </c>
      <c r="O373" s="1" t="s">
        <v>105</v>
      </c>
      <c r="P373" s="9">
        <v>0.8</v>
      </c>
      <c r="Q373" s="30" t="s">
        <v>60</v>
      </c>
      <c r="R373" s="9">
        <v>1</v>
      </c>
      <c r="S373" s="30" t="s">
        <v>4</v>
      </c>
      <c r="T373" s="1" t="s">
        <v>4</v>
      </c>
      <c r="U373" s="1" t="s">
        <v>33</v>
      </c>
      <c r="V373" s="1" t="str">
        <f t="shared" si="15"/>
        <v>Y</v>
      </c>
      <c r="W373" s="1" t="s">
        <v>28</v>
      </c>
      <c r="X373" s="8">
        <f>IF(W373="TFT",INDEX('Unit Cost Source Data'!$L$2:$L$87,MATCH('Measurement and Pricing Data'!C373,'Unit Cost Source Data'!$A$2:$A$87,0)),IF(W373="Volume",INDEX('Unit Cost Source Data'!$M$2:$M$87,MATCH('Measurement and Pricing Data'!C373,'Unit Cost Source Data'!$A$2:$A$87,0)),IF(W373="Height",INDEX('Unit Cost Source Data'!$N$2:$N$87,MATCH('Measurement and Pricing Data'!C373,'Unit Cost Source Data'!$A$2:$A$87,0)),"n/a")))</f>
        <v>62.700681380483083</v>
      </c>
      <c r="Y373" s="27">
        <f>IF(W373="TFT",(F373/G373)^2*PI()/4*G373*X373,IF(W373="Volume",PI()*4/3*(H373/2)^2*H373/2*X373,IF(W373="DRT",INDEX('Unit Cost Source Data'!$K$2:$K$87,MATCH('Measurement and Pricing Data'!C373,'Unit Cost Source Data'!$A$2:$A$87,0)),IF(W373="CCT",(1.08)^E373*INDEX('Unit Cost Source Data'!$K$2:$K$87,MATCH('Measurement and Pricing Data'!C373,'Unit Cost Source Data'!$A$2:$A$87,0))*2.5,IF(W373="Height",X373*H373)))))</f>
        <v>9652.0199999999986</v>
      </c>
      <c r="Z373" s="27">
        <f>IF(W373="CCT","n/a",INDEX('Unit Cost Source Data'!$K$2:$K$87,MATCH('Measurement and Pricing Data'!C373,'Unit Cost Source Data'!$A$2:$A$87,0))*1.5)</f>
        <v>295.46999999999997</v>
      </c>
      <c r="AA373" s="15">
        <f t="shared" si="16"/>
        <v>1930.4039999999986</v>
      </c>
      <c r="AB373" s="15">
        <f t="shared" si="17"/>
        <v>1900</v>
      </c>
    </row>
    <row r="374" spans="1:28" ht="28.8" x14ac:dyDescent="0.3">
      <c r="A374" s="1">
        <v>373</v>
      </c>
      <c r="B374" s="1">
        <v>1</v>
      </c>
      <c r="C374" s="6" t="s">
        <v>44</v>
      </c>
      <c r="D374" s="1" t="str">
        <f>INDEX('Name Conversion Table'!$B$2:$B$31,MATCH('Measurement and Pricing Data'!C374,'Name Conversion Table'!$A$2:$A$31,0))</f>
        <v>Coast Live Oak</v>
      </c>
      <c r="E374" s="1" t="s">
        <v>4</v>
      </c>
      <c r="F374" s="39">
        <v>12</v>
      </c>
      <c r="G374" s="10">
        <v>1</v>
      </c>
      <c r="H374" s="4">
        <v>35</v>
      </c>
      <c r="I374" s="4" t="s">
        <v>33</v>
      </c>
      <c r="J374" s="4" t="s">
        <v>93</v>
      </c>
      <c r="K374" s="4" t="s">
        <v>33</v>
      </c>
      <c r="L374" s="4" t="s">
        <v>32</v>
      </c>
      <c r="M374" s="4" t="s">
        <v>63</v>
      </c>
      <c r="N374" s="4" t="s">
        <v>66</v>
      </c>
      <c r="O374" s="1" t="s">
        <v>105</v>
      </c>
      <c r="P374" s="9">
        <v>0.7</v>
      </c>
      <c r="Q374" s="30" t="s">
        <v>60</v>
      </c>
      <c r="R374" s="9">
        <v>1</v>
      </c>
      <c r="S374" s="30" t="s">
        <v>4</v>
      </c>
      <c r="T374" s="1" t="s">
        <v>4</v>
      </c>
      <c r="U374" s="1" t="s">
        <v>33</v>
      </c>
      <c r="V374" s="1" t="str">
        <f t="shared" si="15"/>
        <v>Y</v>
      </c>
      <c r="W374" s="1" t="s">
        <v>28</v>
      </c>
      <c r="X374" s="8">
        <f>IF(W374="TFT",INDEX('Unit Cost Source Data'!$L$2:$L$87,MATCH('Measurement and Pricing Data'!C374,'Unit Cost Source Data'!$A$2:$A$87,0)),IF(W374="Volume",INDEX('Unit Cost Source Data'!$M$2:$M$87,MATCH('Measurement and Pricing Data'!C374,'Unit Cost Source Data'!$A$2:$A$87,0)),IF(W374="Height",INDEX('Unit Cost Source Data'!$N$2:$N$87,MATCH('Measurement and Pricing Data'!C374,'Unit Cost Source Data'!$A$2:$A$87,0)),"n/a")))</f>
        <v>62.700681380483083</v>
      </c>
      <c r="Y374" s="27">
        <f>IF(W374="TFT",(F374/G374)^2*PI()/4*G374*X374,IF(W374="Volume",PI()*4/3*(H374/2)^2*H374/2*X374,IF(W374="DRT",INDEX('Unit Cost Source Data'!$K$2:$K$87,MATCH('Measurement and Pricing Data'!C374,'Unit Cost Source Data'!$A$2:$A$87,0)),IF(W374="CCT",(1.08)^E374*INDEX('Unit Cost Source Data'!$K$2:$K$87,MATCH('Measurement and Pricing Data'!C374,'Unit Cost Source Data'!$A$2:$A$87,0))*2.5,IF(W374="Height",X374*H374)))))</f>
        <v>7091.28</v>
      </c>
      <c r="Z374" s="27">
        <f>IF(W374="CCT","n/a",INDEX('Unit Cost Source Data'!$K$2:$K$87,MATCH('Measurement and Pricing Data'!C374,'Unit Cost Source Data'!$A$2:$A$87,0))*1.5)</f>
        <v>295.46999999999997</v>
      </c>
      <c r="AA374" s="15">
        <f t="shared" si="16"/>
        <v>2127.384</v>
      </c>
      <c r="AB374" s="15">
        <f t="shared" si="17"/>
        <v>2100</v>
      </c>
    </row>
    <row r="375" spans="1:28" ht="28.8" x14ac:dyDescent="0.3">
      <c r="A375" s="1">
        <v>374</v>
      </c>
      <c r="B375" s="1">
        <v>1</v>
      </c>
      <c r="C375" s="6" t="s">
        <v>44</v>
      </c>
      <c r="D375" s="1" t="str">
        <f>INDEX('Name Conversion Table'!$B$2:$B$31,MATCH('Measurement and Pricing Data'!C375,'Name Conversion Table'!$A$2:$A$31,0))</f>
        <v>Coast Live Oak</v>
      </c>
      <c r="E375" s="1" t="s">
        <v>4</v>
      </c>
      <c r="F375" s="39">
        <v>14</v>
      </c>
      <c r="G375" s="10">
        <v>1</v>
      </c>
      <c r="H375" s="4">
        <v>35</v>
      </c>
      <c r="I375" s="4" t="s">
        <v>33</v>
      </c>
      <c r="J375" s="4" t="s">
        <v>93</v>
      </c>
      <c r="K375" s="4" t="s">
        <v>33</v>
      </c>
      <c r="L375" s="4" t="s">
        <v>32</v>
      </c>
      <c r="M375" s="4" t="s">
        <v>63</v>
      </c>
      <c r="N375" s="4" t="s">
        <v>66</v>
      </c>
      <c r="O375" s="1" t="s">
        <v>105</v>
      </c>
      <c r="P375" s="9">
        <v>0.7</v>
      </c>
      <c r="Q375" s="30" t="s">
        <v>60</v>
      </c>
      <c r="R375" s="9">
        <v>1</v>
      </c>
      <c r="S375" s="30" t="s">
        <v>4</v>
      </c>
      <c r="T375" s="1" t="s">
        <v>4</v>
      </c>
      <c r="U375" s="1" t="s">
        <v>33</v>
      </c>
      <c r="V375" s="1" t="str">
        <f t="shared" si="15"/>
        <v>Y</v>
      </c>
      <c r="W375" s="1" t="s">
        <v>28</v>
      </c>
      <c r="X375" s="8">
        <f>IF(W375="TFT",INDEX('Unit Cost Source Data'!$L$2:$L$87,MATCH('Measurement and Pricing Data'!C375,'Unit Cost Source Data'!$A$2:$A$87,0)),IF(W375="Volume",INDEX('Unit Cost Source Data'!$M$2:$M$87,MATCH('Measurement and Pricing Data'!C375,'Unit Cost Source Data'!$A$2:$A$87,0)),IF(W375="Height",INDEX('Unit Cost Source Data'!$N$2:$N$87,MATCH('Measurement and Pricing Data'!C375,'Unit Cost Source Data'!$A$2:$A$87,0)),"n/a")))</f>
        <v>62.700681380483083</v>
      </c>
      <c r="Y375" s="27">
        <f>IF(W375="TFT",(F375/G375)^2*PI()/4*G375*X375,IF(W375="Volume",PI()*4/3*(H375/2)^2*H375/2*X375,IF(W375="DRT",INDEX('Unit Cost Source Data'!$K$2:$K$87,MATCH('Measurement and Pricing Data'!C375,'Unit Cost Source Data'!$A$2:$A$87,0)),IF(W375="CCT",(1.08)^E375*INDEX('Unit Cost Source Data'!$K$2:$K$87,MATCH('Measurement and Pricing Data'!C375,'Unit Cost Source Data'!$A$2:$A$87,0))*2.5,IF(W375="Height",X375*H375)))))</f>
        <v>9652.0199999999986</v>
      </c>
      <c r="Z375" s="27">
        <f>IF(W375="CCT","n/a",INDEX('Unit Cost Source Data'!$K$2:$K$87,MATCH('Measurement and Pricing Data'!C375,'Unit Cost Source Data'!$A$2:$A$87,0))*1.5)</f>
        <v>295.46999999999997</v>
      </c>
      <c r="AA375" s="15">
        <f t="shared" si="16"/>
        <v>2895.6059999999989</v>
      </c>
      <c r="AB375" s="15">
        <f t="shared" si="17"/>
        <v>2900</v>
      </c>
    </row>
    <row r="376" spans="1:28" ht="28.8" x14ac:dyDescent="0.3">
      <c r="A376" s="1">
        <v>375</v>
      </c>
      <c r="B376" s="1">
        <v>1</v>
      </c>
      <c r="C376" s="6" t="s">
        <v>44</v>
      </c>
      <c r="D376" s="1" t="str">
        <f>INDEX('Name Conversion Table'!$B$2:$B$31,MATCH('Measurement and Pricing Data'!C376,'Name Conversion Table'!$A$2:$A$31,0))</f>
        <v>Coast Live Oak</v>
      </c>
      <c r="E376" s="1" t="s">
        <v>4</v>
      </c>
      <c r="F376" s="39">
        <v>25</v>
      </c>
      <c r="G376" s="10">
        <v>2</v>
      </c>
      <c r="H376" s="4">
        <v>35</v>
      </c>
      <c r="I376" s="4" t="s">
        <v>33</v>
      </c>
      <c r="J376" s="4" t="s">
        <v>93</v>
      </c>
      <c r="K376" s="4" t="s">
        <v>33</v>
      </c>
      <c r="L376" s="4" t="s">
        <v>32</v>
      </c>
      <c r="M376" s="4" t="s">
        <v>63</v>
      </c>
      <c r="N376" s="4" t="s">
        <v>66</v>
      </c>
      <c r="O376" s="1" t="s">
        <v>105</v>
      </c>
      <c r="P376" s="9">
        <v>0.8</v>
      </c>
      <c r="Q376" s="30" t="s">
        <v>60</v>
      </c>
      <c r="R376" s="9">
        <v>1</v>
      </c>
      <c r="S376" s="30" t="s">
        <v>4</v>
      </c>
      <c r="T376" s="1" t="s">
        <v>4</v>
      </c>
      <c r="U376" s="1" t="s">
        <v>33</v>
      </c>
      <c r="V376" s="1" t="str">
        <f t="shared" si="15"/>
        <v>Y</v>
      </c>
      <c r="W376" s="1" t="s">
        <v>28</v>
      </c>
      <c r="X376" s="8">
        <f>IF(W376="TFT",INDEX('Unit Cost Source Data'!$L$2:$L$87,MATCH('Measurement and Pricing Data'!C376,'Unit Cost Source Data'!$A$2:$A$87,0)),IF(W376="Volume",INDEX('Unit Cost Source Data'!$M$2:$M$87,MATCH('Measurement and Pricing Data'!C376,'Unit Cost Source Data'!$A$2:$A$87,0)),IF(W376="Height",INDEX('Unit Cost Source Data'!$N$2:$N$87,MATCH('Measurement and Pricing Data'!C376,'Unit Cost Source Data'!$A$2:$A$87,0)),"n/a")))</f>
        <v>62.700681380483083</v>
      </c>
      <c r="Y376" s="27">
        <f>IF(W376="TFT",(F376/G376)^2*PI()/4*G376*X376,IF(W376="Volume",PI()*4/3*(H376/2)^2*H376/2*X376,IF(W376="DRT",INDEX('Unit Cost Source Data'!$K$2:$K$87,MATCH('Measurement and Pricing Data'!C376,'Unit Cost Source Data'!$A$2:$A$87,0)),IF(W376="CCT",(1.08)^E376*INDEX('Unit Cost Source Data'!$K$2:$K$87,MATCH('Measurement and Pricing Data'!C376,'Unit Cost Source Data'!$A$2:$A$87,0))*2.5,IF(W376="Height",X376*H376)))))</f>
        <v>15389.062499999998</v>
      </c>
      <c r="Z376" s="27">
        <f>IF(W376="CCT","n/a",INDEX('Unit Cost Source Data'!$K$2:$K$87,MATCH('Measurement and Pricing Data'!C376,'Unit Cost Source Data'!$A$2:$A$87,0))*1.5)</f>
        <v>295.46999999999997</v>
      </c>
      <c r="AA376" s="15">
        <f t="shared" si="16"/>
        <v>3077.8124999999982</v>
      </c>
      <c r="AB376" s="15">
        <f t="shared" si="17"/>
        <v>3100</v>
      </c>
    </row>
    <row r="377" spans="1:28" ht="28.8" x14ac:dyDescent="0.3">
      <c r="A377" s="1">
        <v>376</v>
      </c>
      <c r="B377" s="1">
        <v>1</v>
      </c>
      <c r="C377" s="6" t="s">
        <v>44</v>
      </c>
      <c r="D377" s="1" t="str">
        <f>INDEX('Name Conversion Table'!$B$2:$B$31,MATCH('Measurement and Pricing Data'!C377,'Name Conversion Table'!$A$2:$A$31,0))</f>
        <v>Coast Live Oak</v>
      </c>
      <c r="E377" s="1" t="s">
        <v>4</v>
      </c>
      <c r="F377" s="39">
        <v>8</v>
      </c>
      <c r="G377" s="10">
        <v>1</v>
      </c>
      <c r="H377" s="4">
        <v>30</v>
      </c>
      <c r="I377" s="4" t="s">
        <v>33</v>
      </c>
      <c r="J377" s="4" t="s">
        <v>93</v>
      </c>
      <c r="K377" s="4" t="s">
        <v>33</v>
      </c>
      <c r="L377" s="4" t="s">
        <v>32</v>
      </c>
      <c r="M377" s="4" t="s">
        <v>63</v>
      </c>
      <c r="N377" s="4" t="s">
        <v>66</v>
      </c>
      <c r="O377" s="1" t="s">
        <v>105</v>
      </c>
      <c r="P377" s="9">
        <v>0.8</v>
      </c>
      <c r="Q377" s="30" t="s">
        <v>60</v>
      </c>
      <c r="R377" s="9">
        <v>0.9</v>
      </c>
      <c r="S377" s="30" t="s">
        <v>161</v>
      </c>
      <c r="T377" s="1" t="s">
        <v>4</v>
      </c>
      <c r="U377" s="1" t="s">
        <v>33</v>
      </c>
      <c r="V377" s="1" t="str">
        <f t="shared" si="15"/>
        <v>Y</v>
      </c>
      <c r="W377" s="1" t="s">
        <v>28</v>
      </c>
      <c r="X377" s="8">
        <f>IF(W377="TFT",INDEX('Unit Cost Source Data'!$L$2:$L$87,MATCH('Measurement and Pricing Data'!C377,'Unit Cost Source Data'!$A$2:$A$87,0)),IF(W377="Volume",INDEX('Unit Cost Source Data'!$M$2:$M$87,MATCH('Measurement and Pricing Data'!C377,'Unit Cost Source Data'!$A$2:$A$87,0)),IF(W377="Height",INDEX('Unit Cost Source Data'!$N$2:$N$87,MATCH('Measurement and Pricing Data'!C377,'Unit Cost Source Data'!$A$2:$A$87,0)),"n/a")))</f>
        <v>62.700681380483083</v>
      </c>
      <c r="Y377" s="27">
        <f>IF(W377="TFT",(F377/G377)^2*PI()/4*G377*X377,IF(W377="Volume",PI()*4/3*(H377/2)^2*H377/2*X377,IF(W377="DRT",INDEX('Unit Cost Source Data'!$K$2:$K$87,MATCH('Measurement and Pricing Data'!C377,'Unit Cost Source Data'!$A$2:$A$87,0)),IF(W377="CCT",(1.08)^E377*INDEX('Unit Cost Source Data'!$K$2:$K$87,MATCH('Measurement and Pricing Data'!C377,'Unit Cost Source Data'!$A$2:$A$87,0))*2.5,IF(W377="Height",X377*H377)))))</f>
        <v>3151.68</v>
      </c>
      <c r="Z377" s="27">
        <f>IF(W377="CCT","n/a",INDEX('Unit Cost Source Data'!$K$2:$K$87,MATCH('Measurement and Pricing Data'!C377,'Unit Cost Source Data'!$A$2:$A$87,0))*1.5)</f>
        <v>295.46999999999997</v>
      </c>
      <c r="AA377" s="15">
        <f t="shared" si="16"/>
        <v>315.16799999999967</v>
      </c>
      <c r="AB377" s="15">
        <f t="shared" si="17"/>
        <v>320</v>
      </c>
    </row>
    <row r="378" spans="1:28" ht="28.8" x14ac:dyDescent="0.3">
      <c r="A378" s="1">
        <v>377</v>
      </c>
      <c r="B378" s="1">
        <v>1</v>
      </c>
      <c r="C378" s="6" t="s">
        <v>44</v>
      </c>
      <c r="D378" s="1" t="str">
        <f>INDEX('Name Conversion Table'!$B$2:$B$31,MATCH('Measurement and Pricing Data'!C378,'Name Conversion Table'!$A$2:$A$31,0))</f>
        <v>Coast Live Oak</v>
      </c>
      <c r="E378" s="1" t="s">
        <v>4</v>
      </c>
      <c r="F378" s="39">
        <v>21</v>
      </c>
      <c r="G378" s="10">
        <v>3</v>
      </c>
      <c r="H378" s="4">
        <v>25</v>
      </c>
      <c r="I378" s="4" t="s">
        <v>33</v>
      </c>
      <c r="J378" s="4" t="s">
        <v>93</v>
      </c>
      <c r="K378" s="4" t="s">
        <v>33</v>
      </c>
      <c r="L378" s="4" t="s">
        <v>32</v>
      </c>
      <c r="M378" s="4" t="s">
        <v>69</v>
      </c>
      <c r="N378" s="4" t="s">
        <v>66</v>
      </c>
      <c r="O378" s="1" t="s">
        <v>105</v>
      </c>
      <c r="P378" s="9">
        <v>0.8</v>
      </c>
      <c r="Q378" s="30" t="s">
        <v>69</v>
      </c>
      <c r="R378" s="9">
        <v>1</v>
      </c>
      <c r="S378" s="30" t="s">
        <v>4</v>
      </c>
      <c r="T378" s="1" t="s">
        <v>4</v>
      </c>
      <c r="U378" s="1" t="s">
        <v>33</v>
      </c>
      <c r="V378" s="1" t="str">
        <f t="shared" si="15"/>
        <v>Y</v>
      </c>
      <c r="W378" s="1" t="s">
        <v>28</v>
      </c>
      <c r="X378" s="8">
        <f>IF(W378="TFT",INDEX('Unit Cost Source Data'!$L$2:$L$87,MATCH('Measurement and Pricing Data'!C378,'Unit Cost Source Data'!$A$2:$A$87,0)),IF(W378="Volume",INDEX('Unit Cost Source Data'!$M$2:$M$87,MATCH('Measurement and Pricing Data'!C378,'Unit Cost Source Data'!$A$2:$A$87,0)),IF(W378="Height",INDEX('Unit Cost Source Data'!$N$2:$N$87,MATCH('Measurement and Pricing Data'!C378,'Unit Cost Source Data'!$A$2:$A$87,0)),"n/a")))</f>
        <v>62.700681380483083</v>
      </c>
      <c r="Y378" s="27">
        <f>IF(W378="TFT",(F378/G378)^2*PI()/4*G378*X378,IF(W378="Volume",PI()*4/3*(H378/2)^2*H378/2*X378,IF(W378="DRT",INDEX('Unit Cost Source Data'!$K$2:$K$87,MATCH('Measurement and Pricing Data'!C378,'Unit Cost Source Data'!$A$2:$A$87,0)),IF(W378="CCT",(1.08)^E378*INDEX('Unit Cost Source Data'!$K$2:$K$87,MATCH('Measurement and Pricing Data'!C378,'Unit Cost Source Data'!$A$2:$A$87,0))*2.5,IF(W378="Height",X378*H378)))))</f>
        <v>7239.0149999999985</v>
      </c>
      <c r="Z378" s="27">
        <f>IF(W378="CCT","n/a",INDEX('Unit Cost Source Data'!$K$2:$K$87,MATCH('Measurement and Pricing Data'!C378,'Unit Cost Source Data'!$A$2:$A$87,0))*1.5)</f>
        <v>295.46999999999997</v>
      </c>
      <c r="AA378" s="15">
        <f t="shared" si="16"/>
        <v>1447.802999999999</v>
      </c>
      <c r="AB378" s="15">
        <f t="shared" si="17"/>
        <v>1400</v>
      </c>
    </row>
    <row r="379" spans="1:28" ht="28.8" x14ac:dyDescent="0.3">
      <c r="A379" s="1">
        <v>378</v>
      </c>
      <c r="B379" s="1">
        <v>1</v>
      </c>
      <c r="C379" s="6" t="s">
        <v>44</v>
      </c>
      <c r="D379" s="1" t="str">
        <f>INDEX('Name Conversion Table'!$B$2:$B$31,MATCH('Measurement and Pricing Data'!C379,'Name Conversion Table'!$A$2:$A$31,0))</f>
        <v>Coast Live Oak</v>
      </c>
      <c r="E379" s="1" t="s">
        <v>4</v>
      </c>
      <c r="F379" s="39">
        <v>6</v>
      </c>
      <c r="G379" s="10">
        <v>1</v>
      </c>
      <c r="H379" s="4">
        <v>30</v>
      </c>
      <c r="I379" s="4" t="s">
        <v>33</v>
      </c>
      <c r="J379" s="4" t="s">
        <v>93</v>
      </c>
      <c r="K379" s="4" t="s">
        <v>33</v>
      </c>
      <c r="L379" s="4" t="s">
        <v>32</v>
      </c>
      <c r="M379" s="4" t="s">
        <v>63</v>
      </c>
      <c r="N379" s="4" t="s">
        <v>66</v>
      </c>
      <c r="O379" s="1" t="s">
        <v>105</v>
      </c>
      <c r="P379" s="9">
        <v>0.7</v>
      </c>
      <c r="Q379" s="30" t="s">
        <v>60</v>
      </c>
      <c r="R379" s="9">
        <v>1</v>
      </c>
      <c r="S379" s="30" t="s">
        <v>4</v>
      </c>
      <c r="T379" s="1" t="s">
        <v>4</v>
      </c>
      <c r="U379" s="1" t="s">
        <v>33</v>
      </c>
      <c r="V379" s="1" t="str">
        <f t="shared" si="15"/>
        <v>Y</v>
      </c>
      <c r="W379" s="1" t="s">
        <v>28</v>
      </c>
      <c r="X379" s="8">
        <f>IF(W379="TFT",INDEX('Unit Cost Source Data'!$L$2:$L$87,MATCH('Measurement and Pricing Data'!C379,'Unit Cost Source Data'!$A$2:$A$87,0)),IF(W379="Volume",INDEX('Unit Cost Source Data'!$M$2:$M$87,MATCH('Measurement and Pricing Data'!C379,'Unit Cost Source Data'!$A$2:$A$87,0)),IF(W379="Height",INDEX('Unit Cost Source Data'!$N$2:$N$87,MATCH('Measurement and Pricing Data'!C379,'Unit Cost Source Data'!$A$2:$A$87,0)),"n/a")))</f>
        <v>62.700681380483083</v>
      </c>
      <c r="Y379" s="27">
        <f>IF(W379="TFT",(F379/G379)^2*PI()/4*G379*X379,IF(W379="Volume",PI()*4/3*(H379/2)^2*H379/2*X379,IF(W379="DRT",INDEX('Unit Cost Source Data'!$K$2:$K$87,MATCH('Measurement and Pricing Data'!C379,'Unit Cost Source Data'!$A$2:$A$87,0)),IF(W379="CCT",(1.08)^E379*INDEX('Unit Cost Source Data'!$K$2:$K$87,MATCH('Measurement and Pricing Data'!C379,'Unit Cost Source Data'!$A$2:$A$87,0))*2.5,IF(W379="Height",X379*H379)))))</f>
        <v>1772.82</v>
      </c>
      <c r="Z379" s="27">
        <f>IF(W379="CCT","n/a",INDEX('Unit Cost Source Data'!$K$2:$K$87,MATCH('Measurement and Pricing Data'!C379,'Unit Cost Source Data'!$A$2:$A$87,0))*1.5)</f>
        <v>295.46999999999997</v>
      </c>
      <c r="AA379" s="15">
        <f t="shared" si="16"/>
        <v>531.846</v>
      </c>
      <c r="AB379" s="15">
        <f t="shared" si="17"/>
        <v>530</v>
      </c>
    </row>
    <row r="380" spans="1:28" ht="28.8" x14ac:dyDescent="0.3">
      <c r="A380" s="1">
        <v>379</v>
      </c>
      <c r="B380" s="1">
        <v>1</v>
      </c>
      <c r="C380" s="6" t="s">
        <v>44</v>
      </c>
      <c r="D380" s="1" t="str">
        <f>INDEX('Name Conversion Table'!$B$2:$B$31,MATCH('Measurement and Pricing Data'!C380,'Name Conversion Table'!$A$2:$A$31,0))</f>
        <v>Coast Live Oak</v>
      </c>
      <c r="E380" s="1" t="s">
        <v>4</v>
      </c>
      <c r="F380" s="39">
        <v>12</v>
      </c>
      <c r="G380" s="10">
        <v>1</v>
      </c>
      <c r="H380" s="4">
        <v>30</v>
      </c>
      <c r="I380" s="4" t="s">
        <v>33</v>
      </c>
      <c r="J380" s="4" t="s">
        <v>93</v>
      </c>
      <c r="K380" s="4" t="s">
        <v>33</v>
      </c>
      <c r="L380" s="4" t="s">
        <v>32</v>
      </c>
      <c r="M380" s="4" t="s">
        <v>14</v>
      </c>
      <c r="N380" s="4" t="s">
        <v>66</v>
      </c>
      <c r="O380" s="1" t="s">
        <v>105</v>
      </c>
      <c r="P380" s="9">
        <v>0</v>
      </c>
      <c r="Q380" s="30" t="s">
        <v>55</v>
      </c>
      <c r="R380" s="9">
        <v>1</v>
      </c>
      <c r="S380" s="30" t="s">
        <v>4</v>
      </c>
      <c r="T380" s="1" t="s">
        <v>4</v>
      </c>
      <c r="U380" s="1" t="s">
        <v>33</v>
      </c>
      <c r="V380" s="1" t="str">
        <f t="shared" si="15"/>
        <v>N</v>
      </c>
      <c r="W380" s="1" t="s">
        <v>28</v>
      </c>
      <c r="X380" s="8">
        <f>IF(W380="TFT",INDEX('Unit Cost Source Data'!$L$2:$L$87,MATCH('Measurement and Pricing Data'!C380,'Unit Cost Source Data'!$A$2:$A$87,0)),IF(W380="Volume",INDEX('Unit Cost Source Data'!$M$2:$M$87,MATCH('Measurement and Pricing Data'!C380,'Unit Cost Source Data'!$A$2:$A$87,0)),IF(W380="Height",INDEX('Unit Cost Source Data'!$N$2:$N$87,MATCH('Measurement and Pricing Data'!C380,'Unit Cost Source Data'!$A$2:$A$87,0)),"n/a")))</f>
        <v>62.700681380483083</v>
      </c>
      <c r="Y380" s="27">
        <f>IF(W380="TFT",(F380/G380)^2*PI()/4*G380*X380,IF(W380="Volume",PI()*4/3*(H380/2)^2*H380/2*X380,IF(W380="DRT",INDEX('Unit Cost Source Data'!$K$2:$K$87,MATCH('Measurement and Pricing Data'!C380,'Unit Cost Source Data'!$A$2:$A$87,0)),IF(W380="CCT",(1.08)^E380*INDEX('Unit Cost Source Data'!$K$2:$K$87,MATCH('Measurement and Pricing Data'!C380,'Unit Cost Source Data'!$A$2:$A$87,0))*2.5,IF(W380="Height",X380*H380)))))</f>
        <v>7091.28</v>
      </c>
      <c r="Z380" s="27">
        <f>IF(W380="CCT","n/a",INDEX('Unit Cost Source Data'!$K$2:$K$87,MATCH('Measurement and Pricing Data'!C380,'Unit Cost Source Data'!$A$2:$A$87,0))*1.5)</f>
        <v>295.46999999999997</v>
      </c>
      <c r="AA380" s="15">
        <f t="shared" si="16"/>
        <v>7386.75</v>
      </c>
      <c r="AB380" s="15">
        <f t="shared" si="17"/>
        <v>7400</v>
      </c>
    </row>
    <row r="381" spans="1:28" ht="28.8" x14ac:dyDescent="0.3">
      <c r="A381" s="1">
        <v>380</v>
      </c>
      <c r="B381" s="1">
        <v>1</v>
      </c>
      <c r="C381" s="6" t="s">
        <v>44</v>
      </c>
      <c r="D381" s="1" t="str">
        <f>INDEX('Name Conversion Table'!$B$2:$B$31,MATCH('Measurement and Pricing Data'!C381,'Name Conversion Table'!$A$2:$A$31,0))</f>
        <v>Coast Live Oak</v>
      </c>
      <c r="E381" s="1" t="s">
        <v>4</v>
      </c>
      <c r="F381" s="39">
        <v>11</v>
      </c>
      <c r="G381" s="10">
        <v>1</v>
      </c>
      <c r="H381" s="4">
        <v>30</v>
      </c>
      <c r="I381" s="4" t="s">
        <v>33</v>
      </c>
      <c r="J381" s="4" t="s">
        <v>93</v>
      </c>
      <c r="K381" s="4" t="s">
        <v>33</v>
      </c>
      <c r="L381" s="4" t="s">
        <v>32</v>
      </c>
      <c r="M381" s="4" t="s">
        <v>63</v>
      </c>
      <c r="N381" s="4" t="s">
        <v>66</v>
      </c>
      <c r="O381" s="1" t="s">
        <v>105</v>
      </c>
      <c r="P381" s="9">
        <v>0.7</v>
      </c>
      <c r="Q381" s="30" t="s">
        <v>60</v>
      </c>
      <c r="R381" s="9">
        <v>1</v>
      </c>
      <c r="S381" s="30" t="s">
        <v>4</v>
      </c>
      <c r="T381" s="1" t="s">
        <v>4</v>
      </c>
      <c r="U381" s="1" t="s">
        <v>33</v>
      </c>
      <c r="V381" s="1" t="str">
        <f t="shared" si="15"/>
        <v>Y</v>
      </c>
      <c r="W381" s="1" t="s">
        <v>28</v>
      </c>
      <c r="X381" s="8">
        <f>IF(W381="TFT",INDEX('Unit Cost Source Data'!$L$2:$L$87,MATCH('Measurement and Pricing Data'!C381,'Unit Cost Source Data'!$A$2:$A$87,0)),IF(W381="Volume",INDEX('Unit Cost Source Data'!$M$2:$M$87,MATCH('Measurement and Pricing Data'!C381,'Unit Cost Source Data'!$A$2:$A$87,0)),IF(W381="Height",INDEX('Unit Cost Source Data'!$N$2:$N$87,MATCH('Measurement and Pricing Data'!C381,'Unit Cost Source Data'!$A$2:$A$87,0)),"n/a")))</f>
        <v>62.700681380483083</v>
      </c>
      <c r="Y381" s="27">
        <f>IF(W381="TFT",(F381/G381)^2*PI()/4*G381*X381,IF(W381="Volume",PI()*4/3*(H381/2)^2*H381/2*X381,IF(W381="DRT",INDEX('Unit Cost Source Data'!$K$2:$K$87,MATCH('Measurement and Pricing Data'!C381,'Unit Cost Source Data'!$A$2:$A$87,0)),IF(W381="CCT",(1.08)^E381*INDEX('Unit Cost Source Data'!$K$2:$K$87,MATCH('Measurement and Pricing Data'!C381,'Unit Cost Source Data'!$A$2:$A$87,0))*2.5,IF(W381="Height",X381*H381)))))</f>
        <v>5958.6449999999995</v>
      </c>
      <c r="Z381" s="27">
        <f>IF(W381="CCT","n/a",INDEX('Unit Cost Source Data'!$K$2:$K$87,MATCH('Measurement and Pricing Data'!C381,'Unit Cost Source Data'!$A$2:$A$87,0))*1.5)</f>
        <v>295.46999999999997</v>
      </c>
      <c r="AA381" s="15">
        <f t="shared" si="16"/>
        <v>1787.5934999999999</v>
      </c>
      <c r="AB381" s="15">
        <f t="shared" si="17"/>
        <v>1800</v>
      </c>
    </row>
    <row r="382" spans="1:28" ht="28.8" x14ac:dyDescent="0.3">
      <c r="A382" s="1">
        <v>381</v>
      </c>
      <c r="B382" s="1">
        <v>3</v>
      </c>
      <c r="C382" s="6" t="s">
        <v>44</v>
      </c>
      <c r="D382" s="1" t="str">
        <f>INDEX('Name Conversion Table'!$B$2:$B$31,MATCH('Measurement and Pricing Data'!C382,'Name Conversion Table'!$A$2:$A$31,0))</f>
        <v>Coast Live Oak</v>
      </c>
      <c r="E382" s="1" t="s">
        <v>4</v>
      </c>
      <c r="F382" s="39">
        <v>5</v>
      </c>
      <c r="G382" s="10">
        <v>1</v>
      </c>
      <c r="H382" s="4">
        <v>20</v>
      </c>
      <c r="I382" s="4" t="s">
        <v>33</v>
      </c>
      <c r="J382" s="4" t="s">
        <v>93</v>
      </c>
      <c r="K382" s="4" t="s">
        <v>33</v>
      </c>
      <c r="L382" s="4" t="s">
        <v>32</v>
      </c>
      <c r="M382" s="4" t="s">
        <v>63</v>
      </c>
      <c r="N382" s="4" t="s">
        <v>66</v>
      </c>
      <c r="O382" s="1" t="s">
        <v>105</v>
      </c>
      <c r="P382" s="9">
        <v>0.6</v>
      </c>
      <c r="Q382" s="30" t="s">
        <v>60</v>
      </c>
      <c r="R382" s="9">
        <v>1</v>
      </c>
      <c r="S382" s="30" t="s">
        <v>4</v>
      </c>
      <c r="T382" s="1" t="s">
        <v>4</v>
      </c>
      <c r="U382" s="1" t="s">
        <v>33</v>
      </c>
      <c r="V382" s="1" t="str">
        <f t="shared" si="15"/>
        <v>Y</v>
      </c>
      <c r="W382" s="1" t="s">
        <v>28</v>
      </c>
      <c r="X382" s="8">
        <f>IF(W382="TFT",INDEX('Unit Cost Source Data'!$L$2:$L$87,MATCH('Measurement and Pricing Data'!C382,'Unit Cost Source Data'!$A$2:$A$87,0)),IF(W382="Volume",INDEX('Unit Cost Source Data'!$M$2:$M$87,MATCH('Measurement and Pricing Data'!C382,'Unit Cost Source Data'!$A$2:$A$87,0)),IF(W382="Height",INDEX('Unit Cost Source Data'!$N$2:$N$87,MATCH('Measurement and Pricing Data'!C382,'Unit Cost Source Data'!$A$2:$A$87,0)),"n/a")))</f>
        <v>62.700681380483083</v>
      </c>
      <c r="Y382" s="27">
        <f>IF(W382="TFT",(F382/G382)^2*PI()/4*G382*X382,IF(W382="Volume",PI()*4/3*(H382/2)^2*H382/2*X382,IF(W382="DRT",INDEX('Unit Cost Source Data'!$K$2:$K$87,MATCH('Measurement and Pricing Data'!C382,'Unit Cost Source Data'!$A$2:$A$87,0)),IF(W382="CCT",(1.08)^E382*INDEX('Unit Cost Source Data'!$K$2:$K$87,MATCH('Measurement and Pricing Data'!C382,'Unit Cost Source Data'!$A$2:$A$87,0))*2.5,IF(W382="Height",X382*H382)))))</f>
        <v>1231.125</v>
      </c>
      <c r="Z382" s="27">
        <f>IF(W382="CCT","n/a",INDEX('Unit Cost Source Data'!$K$2:$K$87,MATCH('Measurement and Pricing Data'!C382,'Unit Cost Source Data'!$A$2:$A$87,0))*1.5)</f>
        <v>295.46999999999997</v>
      </c>
      <c r="AA382" s="15">
        <f t="shared" si="16"/>
        <v>1477.3500000000001</v>
      </c>
      <c r="AB382" s="15">
        <f t="shared" si="17"/>
        <v>1500</v>
      </c>
    </row>
    <row r="383" spans="1:28" ht="28.8" x14ac:dyDescent="0.3">
      <c r="A383" s="1">
        <v>382</v>
      </c>
      <c r="B383" s="1">
        <v>1</v>
      </c>
      <c r="C383" s="6" t="s">
        <v>44</v>
      </c>
      <c r="D383" s="1" t="str">
        <f>INDEX('Name Conversion Table'!$B$2:$B$31,MATCH('Measurement and Pricing Data'!C383,'Name Conversion Table'!$A$2:$A$31,0))</f>
        <v>Coast Live Oak</v>
      </c>
      <c r="E383" s="1" t="s">
        <v>4</v>
      </c>
      <c r="F383" s="39">
        <v>9</v>
      </c>
      <c r="G383" s="10">
        <v>1</v>
      </c>
      <c r="H383" s="4">
        <v>25</v>
      </c>
      <c r="I383" s="4" t="s">
        <v>33</v>
      </c>
      <c r="J383" s="4" t="s">
        <v>93</v>
      </c>
      <c r="K383" s="4" t="s">
        <v>33</v>
      </c>
      <c r="L383" s="4" t="s">
        <v>32</v>
      </c>
      <c r="M383" s="4" t="s">
        <v>63</v>
      </c>
      <c r="N383" s="4" t="s">
        <v>66</v>
      </c>
      <c r="O383" s="1" t="s">
        <v>105</v>
      </c>
      <c r="P383" s="9">
        <v>0.7</v>
      </c>
      <c r="Q383" s="30" t="s">
        <v>60</v>
      </c>
      <c r="R383" s="9">
        <v>1</v>
      </c>
      <c r="S383" s="30" t="s">
        <v>4</v>
      </c>
      <c r="T383" s="1" t="s">
        <v>4</v>
      </c>
      <c r="U383" s="1" t="s">
        <v>33</v>
      </c>
      <c r="V383" s="1" t="str">
        <f t="shared" si="15"/>
        <v>Y</v>
      </c>
      <c r="W383" s="1" t="s">
        <v>28</v>
      </c>
      <c r="X383" s="8">
        <f>IF(W383="TFT",INDEX('Unit Cost Source Data'!$L$2:$L$87,MATCH('Measurement and Pricing Data'!C383,'Unit Cost Source Data'!$A$2:$A$87,0)),IF(W383="Volume",INDEX('Unit Cost Source Data'!$M$2:$M$87,MATCH('Measurement and Pricing Data'!C383,'Unit Cost Source Data'!$A$2:$A$87,0)),IF(W383="Height",INDEX('Unit Cost Source Data'!$N$2:$N$87,MATCH('Measurement and Pricing Data'!C383,'Unit Cost Source Data'!$A$2:$A$87,0)),"n/a")))</f>
        <v>62.700681380483083</v>
      </c>
      <c r="Y383" s="27">
        <f>IF(W383="TFT",(F383/G383)^2*PI()/4*G383*X383,IF(W383="Volume",PI()*4/3*(H383/2)^2*H383/2*X383,IF(W383="DRT",INDEX('Unit Cost Source Data'!$K$2:$K$87,MATCH('Measurement and Pricing Data'!C383,'Unit Cost Source Data'!$A$2:$A$87,0)),IF(W383="CCT",(1.08)^E383*INDEX('Unit Cost Source Data'!$K$2:$K$87,MATCH('Measurement and Pricing Data'!C383,'Unit Cost Source Data'!$A$2:$A$87,0))*2.5,IF(W383="Height",X383*H383)))))</f>
        <v>3988.8449999999993</v>
      </c>
      <c r="Z383" s="27">
        <f>IF(W383="CCT","n/a",INDEX('Unit Cost Source Data'!$K$2:$K$87,MATCH('Measurement and Pricing Data'!C383,'Unit Cost Source Data'!$A$2:$A$87,0))*1.5)</f>
        <v>295.46999999999997</v>
      </c>
      <c r="AA383" s="15">
        <f t="shared" si="16"/>
        <v>1196.6535000000003</v>
      </c>
      <c r="AB383" s="15">
        <f t="shared" si="17"/>
        <v>1200</v>
      </c>
    </row>
    <row r="384" spans="1:28" ht="28.8" x14ac:dyDescent="0.3">
      <c r="A384" s="1">
        <v>383</v>
      </c>
      <c r="B384" s="1">
        <v>1</v>
      </c>
      <c r="C384" s="6" t="s">
        <v>44</v>
      </c>
      <c r="D384" s="1" t="str">
        <f>INDEX('Name Conversion Table'!$B$2:$B$31,MATCH('Measurement and Pricing Data'!C384,'Name Conversion Table'!$A$2:$A$31,0))</f>
        <v>Coast Live Oak</v>
      </c>
      <c r="E384" s="1" t="s">
        <v>4</v>
      </c>
      <c r="F384" s="39">
        <v>16</v>
      </c>
      <c r="G384" s="10">
        <v>2</v>
      </c>
      <c r="H384" s="4">
        <v>25</v>
      </c>
      <c r="I384" s="4" t="s">
        <v>33</v>
      </c>
      <c r="J384" s="4" t="s">
        <v>93</v>
      </c>
      <c r="K384" s="4" t="s">
        <v>33</v>
      </c>
      <c r="L384" s="4" t="s">
        <v>32</v>
      </c>
      <c r="M384" s="4" t="s">
        <v>63</v>
      </c>
      <c r="N384" s="4" t="s">
        <v>66</v>
      </c>
      <c r="O384" s="1" t="s">
        <v>105</v>
      </c>
      <c r="P384" s="9">
        <v>0.7</v>
      </c>
      <c r="Q384" s="30" t="s">
        <v>60</v>
      </c>
      <c r="R384" s="9">
        <v>1</v>
      </c>
      <c r="S384" s="30" t="s">
        <v>4</v>
      </c>
      <c r="T384" s="1" t="s">
        <v>4</v>
      </c>
      <c r="U384" s="1" t="s">
        <v>33</v>
      </c>
      <c r="V384" s="1" t="str">
        <f t="shared" si="15"/>
        <v>Y</v>
      </c>
      <c r="W384" s="1" t="s">
        <v>28</v>
      </c>
      <c r="X384" s="8">
        <f>IF(W384="TFT",INDEX('Unit Cost Source Data'!$L$2:$L$87,MATCH('Measurement and Pricing Data'!C384,'Unit Cost Source Data'!$A$2:$A$87,0)),IF(W384="Volume",INDEX('Unit Cost Source Data'!$M$2:$M$87,MATCH('Measurement and Pricing Data'!C384,'Unit Cost Source Data'!$A$2:$A$87,0)),IF(W384="Height",INDEX('Unit Cost Source Data'!$N$2:$N$87,MATCH('Measurement and Pricing Data'!C384,'Unit Cost Source Data'!$A$2:$A$87,0)),"n/a")))</f>
        <v>62.700681380483083</v>
      </c>
      <c r="Y384" s="27">
        <f>IF(W384="TFT",(F384/G384)^2*PI()/4*G384*X384,IF(W384="Volume",PI()*4/3*(H384/2)^2*H384/2*X384,IF(W384="DRT",INDEX('Unit Cost Source Data'!$K$2:$K$87,MATCH('Measurement and Pricing Data'!C384,'Unit Cost Source Data'!$A$2:$A$87,0)),IF(W384="CCT",(1.08)^E384*INDEX('Unit Cost Source Data'!$K$2:$K$87,MATCH('Measurement and Pricing Data'!C384,'Unit Cost Source Data'!$A$2:$A$87,0))*2.5,IF(W384="Height",X384*H384)))))</f>
        <v>6303.36</v>
      </c>
      <c r="Z384" s="27">
        <f>IF(W384="CCT","n/a",INDEX('Unit Cost Source Data'!$K$2:$K$87,MATCH('Measurement and Pricing Data'!C384,'Unit Cost Source Data'!$A$2:$A$87,0))*1.5)</f>
        <v>295.46999999999997</v>
      </c>
      <c r="AA384" s="15">
        <f t="shared" si="16"/>
        <v>1891.0079999999998</v>
      </c>
      <c r="AB384" s="15">
        <f t="shared" si="17"/>
        <v>1900</v>
      </c>
    </row>
    <row r="385" spans="1:28" ht="28.8" x14ac:dyDescent="0.3">
      <c r="A385" s="1">
        <v>384</v>
      </c>
      <c r="B385" s="1">
        <v>1</v>
      </c>
      <c r="C385" s="6" t="s">
        <v>44</v>
      </c>
      <c r="D385" s="1" t="str">
        <f>INDEX('Name Conversion Table'!$B$2:$B$31,MATCH('Measurement and Pricing Data'!C385,'Name Conversion Table'!$A$2:$A$31,0))</f>
        <v>Coast Live Oak</v>
      </c>
      <c r="E385" s="1" t="s">
        <v>4</v>
      </c>
      <c r="F385" s="39">
        <v>6</v>
      </c>
      <c r="G385" s="10">
        <v>1</v>
      </c>
      <c r="H385" s="4">
        <v>20</v>
      </c>
      <c r="I385" s="4" t="s">
        <v>33</v>
      </c>
      <c r="J385" s="4" t="s">
        <v>93</v>
      </c>
      <c r="K385" s="4" t="s">
        <v>33</v>
      </c>
      <c r="L385" s="4" t="s">
        <v>32</v>
      </c>
      <c r="M385" s="4" t="s">
        <v>14</v>
      </c>
      <c r="N385" s="4" t="s">
        <v>66</v>
      </c>
      <c r="O385" s="1" t="s">
        <v>105</v>
      </c>
      <c r="P385" s="9">
        <v>0</v>
      </c>
      <c r="Q385" s="30" t="s">
        <v>55</v>
      </c>
      <c r="R385" s="9">
        <v>1</v>
      </c>
      <c r="S385" s="30" t="s">
        <v>4</v>
      </c>
      <c r="T385" s="1" t="s">
        <v>4</v>
      </c>
      <c r="U385" s="1" t="s">
        <v>33</v>
      </c>
      <c r="V385" s="1" t="str">
        <f t="shared" si="15"/>
        <v>N</v>
      </c>
      <c r="W385" s="1" t="s">
        <v>28</v>
      </c>
      <c r="X385" s="8">
        <f>IF(W385="TFT",INDEX('Unit Cost Source Data'!$L$2:$L$87,MATCH('Measurement and Pricing Data'!C385,'Unit Cost Source Data'!$A$2:$A$87,0)),IF(W385="Volume",INDEX('Unit Cost Source Data'!$M$2:$M$87,MATCH('Measurement and Pricing Data'!C385,'Unit Cost Source Data'!$A$2:$A$87,0)),IF(W385="Height",INDEX('Unit Cost Source Data'!$N$2:$N$87,MATCH('Measurement and Pricing Data'!C385,'Unit Cost Source Data'!$A$2:$A$87,0)),"n/a")))</f>
        <v>62.700681380483083</v>
      </c>
      <c r="Y385" s="27">
        <f>IF(W385="TFT",(F385/G385)^2*PI()/4*G385*X385,IF(W385="Volume",PI()*4/3*(H385/2)^2*H385/2*X385,IF(W385="DRT",INDEX('Unit Cost Source Data'!$K$2:$K$87,MATCH('Measurement and Pricing Data'!C385,'Unit Cost Source Data'!$A$2:$A$87,0)),IF(W385="CCT",(1.08)^E385*INDEX('Unit Cost Source Data'!$K$2:$K$87,MATCH('Measurement and Pricing Data'!C385,'Unit Cost Source Data'!$A$2:$A$87,0))*2.5,IF(W385="Height",X385*H385)))))</f>
        <v>1772.82</v>
      </c>
      <c r="Z385" s="27">
        <f>IF(W385="CCT","n/a",INDEX('Unit Cost Source Data'!$K$2:$K$87,MATCH('Measurement and Pricing Data'!C385,'Unit Cost Source Data'!$A$2:$A$87,0))*1.5)</f>
        <v>295.46999999999997</v>
      </c>
      <c r="AA385" s="15">
        <f t="shared" si="16"/>
        <v>2068.29</v>
      </c>
      <c r="AB385" s="15">
        <f t="shared" si="17"/>
        <v>2100</v>
      </c>
    </row>
    <row r="386" spans="1:28" ht="28.8" x14ac:dyDescent="0.3">
      <c r="A386" s="1">
        <v>385</v>
      </c>
      <c r="B386" s="1">
        <v>1</v>
      </c>
      <c r="C386" s="6" t="s">
        <v>44</v>
      </c>
      <c r="D386" s="1" t="str">
        <f>INDEX('Name Conversion Table'!$B$2:$B$31,MATCH('Measurement and Pricing Data'!C386,'Name Conversion Table'!$A$2:$A$31,0))</f>
        <v>Coast Live Oak</v>
      </c>
      <c r="E386" s="1" t="s">
        <v>4</v>
      </c>
      <c r="F386" s="39">
        <v>9</v>
      </c>
      <c r="G386" s="10">
        <v>1</v>
      </c>
      <c r="H386" s="4">
        <v>25</v>
      </c>
      <c r="I386" s="4" t="s">
        <v>33</v>
      </c>
      <c r="J386" s="4" t="s">
        <v>93</v>
      </c>
      <c r="K386" s="4" t="s">
        <v>33</v>
      </c>
      <c r="L386" s="4" t="s">
        <v>32</v>
      </c>
      <c r="M386" s="4" t="s">
        <v>63</v>
      </c>
      <c r="N386" s="4" t="s">
        <v>66</v>
      </c>
      <c r="O386" s="1" t="s">
        <v>105</v>
      </c>
      <c r="P386" s="9">
        <v>0.7</v>
      </c>
      <c r="Q386" s="30" t="s">
        <v>60</v>
      </c>
      <c r="R386" s="9">
        <v>1</v>
      </c>
      <c r="S386" s="30" t="s">
        <v>4</v>
      </c>
      <c r="T386" s="1" t="s">
        <v>4</v>
      </c>
      <c r="U386" s="1" t="s">
        <v>33</v>
      </c>
      <c r="V386" s="1" t="str">
        <f t="shared" ref="V386:V449" si="18">IF(P386&gt;0,"Y","N")</f>
        <v>Y</v>
      </c>
      <c r="W386" s="1" t="s">
        <v>28</v>
      </c>
      <c r="X386" s="8">
        <f>IF(W386="TFT",INDEX('Unit Cost Source Data'!$L$2:$L$87,MATCH('Measurement and Pricing Data'!C386,'Unit Cost Source Data'!$A$2:$A$87,0)),IF(W386="Volume",INDEX('Unit Cost Source Data'!$M$2:$M$87,MATCH('Measurement and Pricing Data'!C386,'Unit Cost Source Data'!$A$2:$A$87,0)),IF(W386="Height",INDEX('Unit Cost Source Data'!$N$2:$N$87,MATCH('Measurement and Pricing Data'!C386,'Unit Cost Source Data'!$A$2:$A$87,0)),"n/a")))</f>
        <v>62.700681380483083</v>
      </c>
      <c r="Y386" s="27">
        <f>IF(W386="TFT",(F386/G386)^2*PI()/4*G386*X386,IF(W386="Volume",PI()*4/3*(H386/2)^2*H386/2*X386,IF(W386="DRT",INDEX('Unit Cost Source Data'!$K$2:$K$87,MATCH('Measurement and Pricing Data'!C386,'Unit Cost Source Data'!$A$2:$A$87,0)),IF(W386="CCT",(1.08)^E386*INDEX('Unit Cost Source Data'!$K$2:$K$87,MATCH('Measurement and Pricing Data'!C386,'Unit Cost Source Data'!$A$2:$A$87,0))*2.5,IF(W386="Height",X386*H386)))))</f>
        <v>3988.8449999999993</v>
      </c>
      <c r="Z386" s="27">
        <f>IF(W386="CCT","n/a",INDEX('Unit Cost Source Data'!$K$2:$K$87,MATCH('Measurement and Pricing Data'!C386,'Unit Cost Source Data'!$A$2:$A$87,0))*1.5)</f>
        <v>295.46999999999997</v>
      </c>
      <c r="AA386" s="15">
        <f t="shared" ref="AA386:AA449" si="19">B386*IF(W386="CCT",(Y386*R386)-(Y386*P386),IF(P386&gt;0,(Y386*R386+Z386)-(Y386*P386+Z386),Y386*R386+Z386))</f>
        <v>1196.6535000000003</v>
      </c>
      <c r="AB386" s="15">
        <f t="shared" ref="AB386:AB449" si="20">ROUND(AA386,2-(1+INT(LOG10(ABS(AA386)))))</f>
        <v>1200</v>
      </c>
    </row>
    <row r="387" spans="1:28" ht="28.8" x14ac:dyDescent="0.3">
      <c r="A387" s="1">
        <v>386</v>
      </c>
      <c r="B387" s="1">
        <v>5</v>
      </c>
      <c r="C387" s="6" t="s">
        <v>44</v>
      </c>
      <c r="D387" s="1" t="str">
        <f>INDEX('Name Conversion Table'!$B$2:$B$31,MATCH('Measurement and Pricing Data'!C387,'Name Conversion Table'!$A$2:$A$31,0))</f>
        <v>Coast Live Oak</v>
      </c>
      <c r="E387" s="1" t="s">
        <v>4</v>
      </c>
      <c r="F387" s="39">
        <v>5</v>
      </c>
      <c r="G387" s="10">
        <v>1</v>
      </c>
      <c r="H387" s="4">
        <v>25</v>
      </c>
      <c r="I387" s="4" t="s">
        <v>33</v>
      </c>
      <c r="J387" s="4" t="s">
        <v>93</v>
      </c>
      <c r="K387" s="4" t="s">
        <v>33</v>
      </c>
      <c r="L387" s="4" t="s">
        <v>32</v>
      </c>
      <c r="M387" s="4" t="s">
        <v>63</v>
      </c>
      <c r="N387" s="4" t="s">
        <v>66</v>
      </c>
      <c r="O387" s="1" t="s">
        <v>105</v>
      </c>
      <c r="P387" s="9">
        <v>0.7</v>
      </c>
      <c r="Q387" s="30" t="s">
        <v>60</v>
      </c>
      <c r="R387" s="9">
        <v>1</v>
      </c>
      <c r="S387" s="30" t="s">
        <v>4</v>
      </c>
      <c r="T387" s="1" t="s">
        <v>4</v>
      </c>
      <c r="U387" s="1" t="s">
        <v>33</v>
      </c>
      <c r="V387" s="1" t="str">
        <f t="shared" si="18"/>
        <v>Y</v>
      </c>
      <c r="W387" s="1" t="s">
        <v>28</v>
      </c>
      <c r="X387" s="8">
        <f>IF(W387="TFT",INDEX('Unit Cost Source Data'!$L$2:$L$87,MATCH('Measurement and Pricing Data'!C387,'Unit Cost Source Data'!$A$2:$A$87,0)),IF(W387="Volume",INDEX('Unit Cost Source Data'!$M$2:$M$87,MATCH('Measurement and Pricing Data'!C387,'Unit Cost Source Data'!$A$2:$A$87,0)),IF(W387="Height",INDEX('Unit Cost Source Data'!$N$2:$N$87,MATCH('Measurement and Pricing Data'!C387,'Unit Cost Source Data'!$A$2:$A$87,0)),"n/a")))</f>
        <v>62.700681380483083</v>
      </c>
      <c r="Y387" s="27">
        <f>IF(W387="TFT",(F387/G387)^2*PI()/4*G387*X387,IF(W387="Volume",PI()*4/3*(H387/2)^2*H387/2*X387,IF(W387="DRT",INDEX('Unit Cost Source Data'!$K$2:$K$87,MATCH('Measurement and Pricing Data'!C387,'Unit Cost Source Data'!$A$2:$A$87,0)),IF(W387="CCT",(1.08)^E387*INDEX('Unit Cost Source Data'!$K$2:$K$87,MATCH('Measurement and Pricing Data'!C387,'Unit Cost Source Data'!$A$2:$A$87,0))*2.5,IF(W387="Height",X387*H387)))))</f>
        <v>1231.125</v>
      </c>
      <c r="Z387" s="27">
        <f>IF(W387="CCT","n/a",INDEX('Unit Cost Source Data'!$K$2:$K$87,MATCH('Measurement and Pricing Data'!C387,'Unit Cost Source Data'!$A$2:$A$87,0))*1.5)</f>
        <v>295.46999999999997</v>
      </c>
      <c r="AA387" s="15">
        <f t="shared" si="19"/>
        <v>1846.6875000000005</v>
      </c>
      <c r="AB387" s="15">
        <f t="shared" si="20"/>
        <v>1800</v>
      </c>
    </row>
    <row r="388" spans="1:28" ht="28.8" x14ac:dyDescent="0.3">
      <c r="A388" s="1">
        <v>387</v>
      </c>
      <c r="B388" s="1">
        <v>1</v>
      </c>
      <c r="C388" s="6" t="s">
        <v>44</v>
      </c>
      <c r="D388" s="1" t="str">
        <f>INDEX('Name Conversion Table'!$B$2:$B$31,MATCH('Measurement and Pricing Data'!C388,'Name Conversion Table'!$A$2:$A$31,0))</f>
        <v>Coast Live Oak</v>
      </c>
      <c r="E388" s="1" t="s">
        <v>4</v>
      </c>
      <c r="F388" s="39">
        <v>8</v>
      </c>
      <c r="G388" s="10">
        <v>1</v>
      </c>
      <c r="H388" s="4">
        <v>20</v>
      </c>
      <c r="I388" s="4" t="s">
        <v>33</v>
      </c>
      <c r="J388" s="4" t="s">
        <v>93</v>
      </c>
      <c r="K388" s="4" t="s">
        <v>33</v>
      </c>
      <c r="L388" s="4" t="s">
        <v>32</v>
      </c>
      <c r="M388" s="4" t="s">
        <v>63</v>
      </c>
      <c r="N388" s="4" t="s">
        <v>66</v>
      </c>
      <c r="O388" s="1" t="s">
        <v>105</v>
      </c>
      <c r="P388" s="9">
        <v>0.6</v>
      </c>
      <c r="Q388" s="30" t="s">
        <v>60</v>
      </c>
      <c r="R388" s="9">
        <v>1</v>
      </c>
      <c r="S388" s="30" t="s">
        <v>4</v>
      </c>
      <c r="T388" s="1" t="s">
        <v>4</v>
      </c>
      <c r="U388" s="1" t="s">
        <v>33</v>
      </c>
      <c r="V388" s="1" t="str">
        <f t="shared" si="18"/>
        <v>Y</v>
      </c>
      <c r="W388" s="1" t="s">
        <v>28</v>
      </c>
      <c r="X388" s="8">
        <f>IF(W388="TFT",INDEX('Unit Cost Source Data'!$L$2:$L$87,MATCH('Measurement and Pricing Data'!C388,'Unit Cost Source Data'!$A$2:$A$87,0)),IF(W388="Volume",INDEX('Unit Cost Source Data'!$M$2:$M$87,MATCH('Measurement and Pricing Data'!C388,'Unit Cost Source Data'!$A$2:$A$87,0)),IF(W388="Height",INDEX('Unit Cost Source Data'!$N$2:$N$87,MATCH('Measurement and Pricing Data'!C388,'Unit Cost Source Data'!$A$2:$A$87,0)),"n/a")))</f>
        <v>62.700681380483083</v>
      </c>
      <c r="Y388" s="27">
        <f>IF(W388="TFT",(F388/G388)^2*PI()/4*G388*X388,IF(W388="Volume",PI()*4/3*(H388/2)^2*H388/2*X388,IF(W388="DRT",INDEX('Unit Cost Source Data'!$K$2:$K$87,MATCH('Measurement and Pricing Data'!C388,'Unit Cost Source Data'!$A$2:$A$87,0)),IF(W388="CCT",(1.08)^E388*INDEX('Unit Cost Source Data'!$K$2:$K$87,MATCH('Measurement and Pricing Data'!C388,'Unit Cost Source Data'!$A$2:$A$87,0))*2.5,IF(W388="Height",X388*H388)))))</f>
        <v>3151.68</v>
      </c>
      <c r="Z388" s="27">
        <f>IF(W388="CCT","n/a",INDEX('Unit Cost Source Data'!$K$2:$K$87,MATCH('Measurement and Pricing Data'!C388,'Unit Cost Source Data'!$A$2:$A$87,0))*1.5)</f>
        <v>295.46999999999997</v>
      </c>
      <c r="AA388" s="15">
        <f t="shared" si="19"/>
        <v>1260.672</v>
      </c>
      <c r="AB388" s="15">
        <f t="shared" si="20"/>
        <v>1300</v>
      </c>
    </row>
    <row r="389" spans="1:28" ht="28.8" x14ac:dyDescent="0.3">
      <c r="A389" s="1">
        <v>388</v>
      </c>
      <c r="B389" s="1">
        <v>1</v>
      </c>
      <c r="C389" s="6" t="s">
        <v>44</v>
      </c>
      <c r="D389" s="1" t="str">
        <f>INDEX('Name Conversion Table'!$B$2:$B$31,MATCH('Measurement and Pricing Data'!C389,'Name Conversion Table'!$A$2:$A$31,0))</f>
        <v>Coast Live Oak</v>
      </c>
      <c r="E389" s="1" t="s">
        <v>4</v>
      </c>
      <c r="F389" s="39">
        <v>19</v>
      </c>
      <c r="G389" s="10">
        <v>2</v>
      </c>
      <c r="H389" s="4">
        <v>25</v>
      </c>
      <c r="I389" s="4" t="s">
        <v>33</v>
      </c>
      <c r="J389" s="4" t="s">
        <v>93</v>
      </c>
      <c r="K389" s="4" t="s">
        <v>33</v>
      </c>
      <c r="L389" s="4" t="s">
        <v>32</v>
      </c>
      <c r="M389" s="4" t="s">
        <v>63</v>
      </c>
      <c r="N389" s="4" t="s">
        <v>66</v>
      </c>
      <c r="O389" s="1" t="s">
        <v>105</v>
      </c>
      <c r="P389" s="9">
        <v>0.6</v>
      </c>
      <c r="Q389" s="30" t="s">
        <v>60</v>
      </c>
      <c r="R389" s="9">
        <v>1</v>
      </c>
      <c r="S389" s="30" t="s">
        <v>4</v>
      </c>
      <c r="T389" s="1" t="s">
        <v>4</v>
      </c>
      <c r="U389" s="1" t="s">
        <v>33</v>
      </c>
      <c r="V389" s="1" t="str">
        <f t="shared" si="18"/>
        <v>Y</v>
      </c>
      <c r="W389" s="1" t="s">
        <v>28</v>
      </c>
      <c r="X389" s="8">
        <f>IF(W389="TFT",INDEX('Unit Cost Source Data'!$L$2:$L$87,MATCH('Measurement and Pricing Data'!C389,'Unit Cost Source Data'!$A$2:$A$87,0)),IF(W389="Volume",INDEX('Unit Cost Source Data'!$M$2:$M$87,MATCH('Measurement and Pricing Data'!C389,'Unit Cost Source Data'!$A$2:$A$87,0)),IF(W389="Height",INDEX('Unit Cost Source Data'!$N$2:$N$87,MATCH('Measurement and Pricing Data'!C389,'Unit Cost Source Data'!$A$2:$A$87,0)),"n/a")))</f>
        <v>62.700681380483083</v>
      </c>
      <c r="Y389" s="27">
        <f>IF(W389="TFT",(F389/G389)^2*PI()/4*G389*X389,IF(W389="Volume",PI()*4/3*(H389/2)^2*H389/2*X389,IF(W389="DRT",INDEX('Unit Cost Source Data'!$K$2:$K$87,MATCH('Measurement and Pricing Data'!C389,'Unit Cost Source Data'!$A$2:$A$87,0)),IF(W389="CCT",(1.08)^E389*INDEX('Unit Cost Source Data'!$K$2:$K$87,MATCH('Measurement and Pricing Data'!C389,'Unit Cost Source Data'!$A$2:$A$87,0))*2.5,IF(W389="Height",X389*H389)))))</f>
        <v>8888.722499999998</v>
      </c>
      <c r="Z389" s="27">
        <f>IF(W389="CCT","n/a",INDEX('Unit Cost Source Data'!$K$2:$K$87,MATCH('Measurement and Pricing Data'!C389,'Unit Cost Source Data'!$A$2:$A$87,0))*1.5)</f>
        <v>295.46999999999997</v>
      </c>
      <c r="AA389" s="15">
        <f t="shared" si="19"/>
        <v>3555.4889999999987</v>
      </c>
      <c r="AB389" s="15">
        <f t="shared" si="20"/>
        <v>3600</v>
      </c>
    </row>
    <row r="390" spans="1:28" ht="28.8" x14ac:dyDescent="0.3">
      <c r="A390" s="1">
        <v>389</v>
      </c>
      <c r="B390" s="1">
        <v>1</v>
      </c>
      <c r="C390" s="6" t="s">
        <v>44</v>
      </c>
      <c r="D390" s="1" t="str">
        <f>INDEX('Name Conversion Table'!$B$2:$B$31,MATCH('Measurement and Pricing Data'!C390,'Name Conversion Table'!$A$2:$A$31,0))</f>
        <v>Coast Live Oak</v>
      </c>
      <c r="E390" s="1" t="s">
        <v>4</v>
      </c>
      <c r="F390" s="39">
        <v>10</v>
      </c>
      <c r="G390" s="10">
        <v>2</v>
      </c>
      <c r="H390" s="4">
        <v>20</v>
      </c>
      <c r="I390" s="4" t="s">
        <v>33</v>
      </c>
      <c r="J390" s="4" t="s">
        <v>93</v>
      </c>
      <c r="K390" s="4" t="s">
        <v>33</v>
      </c>
      <c r="L390" s="4" t="s">
        <v>32</v>
      </c>
      <c r="M390" s="4" t="s">
        <v>63</v>
      </c>
      <c r="N390" s="4" t="s">
        <v>66</v>
      </c>
      <c r="O390" s="1" t="s">
        <v>105</v>
      </c>
      <c r="P390" s="9">
        <v>0.6</v>
      </c>
      <c r="Q390" s="30" t="s">
        <v>60</v>
      </c>
      <c r="R390" s="9">
        <v>1</v>
      </c>
      <c r="S390" s="30" t="s">
        <v>4</v>
      </c>
      <c r="T390" s="1" t="s">
        <v>4</v>
      </c>
      <c r="U390" s="1" t="s">
        <v>33</v>
      </c>
      <c r="V390" s="1" t="str">
        <f t="shared" si="18"/>
        <v>Y</v>
      </c>
      <c r="W390" s="1" t="s">
        <v>28</v>
      </c>
      <c r="X390" s="8">
        <f>IF(W390="TFT",INDEX('Unit Cost Source Data'!$L$2:$L$87,MATCH('Measurement and Pricing Data'!C390,'Unit Cost Source Data'!$A$2:$A$87,0)),IF(W390="Volume",INDEX('Unit Cost Source Data'!$M$2:$M$87,MATCH('Measurement and Pricing Data'!C390,'Unit Cost Source Data'!$A$2:$A$87,0)),IF(W390="Height",INDEX('Unit Cost Source Data'!$N$2:$N$87,MATCH('Measurement and Pricing Data'!C390,'Unit Cost Source Data'!$A$2:$A$87,0)),"n/a")))</f>
        <v>62.700681380483083</v>
      </c>
      <c r="Y390" s="27">
        <f>IF(W390="TFT",(F390/G390)^2*PI()/4*G390*X390,IF(W390="Volume",PI()*4/3*(H390/2)^2*H390/2*X390,IF(W390="DRT",INDEX('Unit Cost Source Data'!$K$2:$K$87,MATCH('Measurement and Pricing Data'!C390,'Unit Cost Source Data'!$A$2:$A$87,0)),IF(W390="CCT",(1.08)^E390*INDEX('Unit Cost Source Data'!$K$2:$K$87,MATCH('Measurement and Pricing Data'!C390,'Unit Cost Source Data'!$A$2:$A$87,0))*2.5,IF(W390="Height",X390*H390)))))</f>
        <v>2462.25</v>
      </c>
      <c r="Z390" s="27">
        <f>IF(W390="CCT","n/a",INDEX('Unit Cost Source Data'!$K$2:$K$87,MATCH('Measurement and Pricing Data'!C390,'Unit Cost Source Data'!$A$2:$A$87,0))*1.5)</f>
        <v>295.46999999999997</v>
      </c>
      <c r="AA390" s="15">
        <f t="shared" si="19"/>
        <v>984.89999999999986</v>
      </c>
      <c r="AB390" s="15">
        <f t="shared" si="20"/>
        <v>980</v>
      </c>
    </row>
    <row r="391" spans="1:28" ht="28.8" x14ac:dyDescent="0.3">
      <c r="A391" s="1">
        <v>390</v>
      </c>
      <c r="B391" s="1">
        <v>1</v>
      </c>
      <c r="C391" s="6" t="s">
        <v>44</v>
      </c>
      <c r="D391" s="1" t="str">
        <f>INDEX('Name Conversion Table'!$B$2:$B$31,MATCH('Measurement and Pricing Data'!C391,'Name Conversion Table'!$A$2:$A$31,0))</f>
        <v>Coast Live Oak</v>
      </c>
      <c r="E391" s="1" t="s">
        <v>4</v>
      </c>
      <c r="F391" s="39">
        <v>16</v>
      </c>
      <c r="G391" s="10">
        <v>2</v>
      </c>
      <c r="H391" s="4">
        <v>20</v>
      </c>
      <c r="I391" s="4" t="s">
        <v>33</v>
      </c>
      <c r="J391" s="4" t="s">
        <v>93</v>
      </c>
      <c r="K391" s="4" t="s">
        <v>33</v>
      </c>
      <c r="L391" s="4" t="s">
        <v>32</v>
      </c>
      <c r="M391" s="4" t="s">
        <v>63</v>
      </c>
      <c r="N391" s="4" t="s">
        <v>66</v>
      </c>
      <c r="O391" s="1" t="s">
        <v>105</v>
      </c>
      <c r="P391" s="9">
        <v>0.6</v>
      </c>
      <c r="Q391" s="30" t="s">
        <v>60</v>
      </c>
      <c r="R391" s="9">
        <v>1</v>
      </c>
      <c r="S391" s="30" t="s">
        <v>4</v>
      </c>
      <c r="T391" s="1" t="s">
        <v>4</v>
      </c>
      <c r="U391" s="1" t="s">
        <v>33</v>
      </c>
      <c r="V391" s="1" t="str">
        <f t="shared" si="18"/>
        <v>Y</v>
      </c>
      <c r="W391" s="1" t="s">
        <v>28</v>
      </c>
      <c r="X391" s="8">
        <f>IF(W391="TFT",INDEX('Unit Cost Source Data'!$L$2:$L$87,MATCH('Measurement and Pricing Data'!C391,'Unit Cost Source Data'!$A$2:$A$87,0)),IF(W391="Volume",INDEX('Unit Cost Source Data'!$M$2:$M$87,MATCH('Measurement and Pricing Data'!C391,'Unit Cost Source Data'!$A$2:$A$87,0)),IF(W391="Height",INDEX('Unit Cost Source Data'!$N$2:$N$87,MATCH('Measurement and Pricing Data'!C391,'Unit Cost Source Data'!$A$2:$A$87,0)),"n/a")))</f>
        <v>62.700681380483083</v>
      </c>
      <c r="Y391" s="27">
        <f>IF(W391="TFT",(F391/G391)^2*PI()/4*G391*X391,IF(W391="Volume",PI()*4/3*(H391/2)^2*H391/2*X391,IF(W391="DRT",INDEX('Unit Cost Source Data'!$K$2:$K$87,MATCH('Measurement and Pricing Data'!C391,'Unit Cost Source Data'!$A$2:$A$87,0)),IF(W391="CCT",(1.08)^E391*INDEX('Unit Cost Source Data'!$K$2:$K$87,MATCH('Measurement and Pricing Data'!C391,'Unit Cost Source Data'!$A$2:$A$87,0))*2.5,IF(W391="Height",X391*H391)))))</f>
        <v>6303.36</v>
      </c>
      <c r="Z391" s="27">
        <f>IF(W391="CCT","n/a",INDEX('Unit Cost Source Data'!$K$2:$K$87,MATCH('Measurement and Pricing Data'!C391,'Unit Cost Source Data'!$A$2:$A$87,0))*1.5)</f>
        <v>295.46999999999997</v>
      </c>
      <c r="AA391" s="15">
        <f t="shared" si="19"/>
        <v>2521.3440000000005</v>
      </c>
      <c r="AB391" s="15">
        <f t="shared" si="20"/>
        <v>2500</v>
      </c>
    </row>
    <row r="392" spans="1:28" ht="28.8" x14ac:dyDescent="0.3">
      <c r="A392" s="1">
        <v>391</v>
      </c>
      <c r="B392" s="1">
        <v>1</v>
      </c>
      <c r="C392" s="6" t="s">
        <v>44</v>
      </c>
      <c r="D392" s="1" t="str">
        <f>INDEX('Name Conversion Table'!$B$2:$B$31,MATCH('Measurement and Pricing Data'!C392,'Name Conversion Table'!$A$2:$A$31,0))</f>
        <v>Coast Live Oak</v>
      </c>
      <c r="E392" s="1" t="s">
        <v>4</v>
      </c>
      <c r="F392" s="39">
        <v>10</v>
      </c>
      <c r="G392" s="10">
        <v>1</v>
      </c>
      <c r="H392" s="4">
        <v>30</v>
      </c>
      <c r="I392" s="4" t="s">
        <v>33</v>
      </c>
      <c r="J392" s="4" t="s">
        <v>93</v>
      </c>
      <c r="K392" s="4" t="s">
        <v>33</v>
      </c>
      <c r="L392" s="4" t="s">
        <v>32</v>
      </c>
      <c r="M392" s="4" t="s">
        <v>63</v>
      </c>
      <c r="N392" s="4" t="s">
        <v>66</v>
      </c>
      <c r="O392" s="1" t="s">
        <v>105</v>
      </c>
      <c r="P392" s="9">
        <v>0.7</v>
      </c>
      <c r="Q392" s="30" t="s">
        <v>60</v>
      </c>
      <c r="R392" s="9">
        <v>1</v>
      </c>
      <c r="S392" s="30" t="s">
        <v>4</v>
      </c>
      <c r="T392" s="1" t="s">
        <v>4</v>
      </c>
      <c r="U392" s="1" t="s">
        <v>33</v>
      </c>
      <c r="V392" s="1" t="str">
        <f t="shared" si="18"/>
        <v>Y</v>
      </c>
      <c r="W392" s="1" t="s">
        <v>28</v>
      </c>
      <c r="X392" s="8">
        <f>IF(W392="TFT",INDEX('Unit Cost Source Data'!$L$2:$L$87,MATCH('Measurement and Pricing Data'!C392,'Unit Cost Source Data'!$A$2:$A$87,0)),IF(W392="Volume",INDEX('Unit Cost Source Data'!$M$2:$M$87,MATCH('Measurement and Pricing Data'!C392,'Unit Cost Source Data'!$A$2:$A$87,0)),IF(W392="Height",INDEX('Unit Cost Source Data'!$N$2:$N$87,MATCH('Measurement and Pricing Data'!C392,'Unit Cost Source Data'!$A$2:$A$87,0)),"n/a")))</f>
        <v>62.700681380483083</v>
      </c>
      <c r="Y392" s="27">
        <f>IF(W392="TFT",(F392/G392)^2*PI()/4*G392*X392,IF(W392="Volume",PI()*4/3*(H392/2)^2*H392/2*X392,IF(W392="DRT",INDEX('Unit Cost Source Data'!$K$2:$K$87,MATCH('Measurement and Pricing Data'!C392,'Unit Cost Source Data'!$A$2:$A$87,0)),IF(W392="CCT",(1.08)^E392*INDEX('Unit Cost Source Data'!$K$2:$K$87,MATCH('Measurement and Pricing Data'!C392,'Unit Cost Source Data'!$A$2:$A$87,0))*2.5,IF(W392="Height",X392*H392)))))</f>
        <v>4924.5</v>
      </c>
      <c r="Z392" s="27">
        <f>IF(W392="CCT","n/a",INDEX('Unit Cost Source Data'!$K$2:$K$87,MATCH('Measurement and Pricing Data'!C392,'Unit Cost Source Data'!$A$2:$A$87,0))*1.5)</f>
        <v>295.46999999999997</v>
      </c>
      <c r="AA392" s="15">
        <f t="shared" si="19"/>
        <v>1477.3500000000008</v>
      </c>
      <c r="AB392" s="15">
        <f t="shared" si="20"/>
        <v>1500</v>
      </c>
    </row>
    <row r="393" spans="1:28" ht="28.8" x14ac:dyDescent="0.3">
      <c r="A393" s="1">
        <v>392</v>
      </c>
      <c r="B393" s="1">
        <v>1</v>
      </c>
      <c r="C393" s="6" t="s">
        <v>44</v>
      </c>
      <c r="D393" s="1" t="str">
        <f>INDEX('Name Conversion Table'!$B$2:$B$31,MATCH('Measurement and Pricing Data'!C393,'Name Conversion Table'!$A$2:$A$31,0))</f>
        <v>Coast Live Oak</v>
      </c>
      <c r="E393" s="1" t="s">
        <v>4</v>
      </c>
      <c r="F393" s="39">
        <v>17</v>
      </c>
      <c r="G393" s="10">
        <v>2</v>
      </c>
      <c r="H393" s="4">
        <v>30</v>
      </c>
      <c r="I393" s="4" t="s">
        <v>33</v>
      </c>
      <c r="J393" s="4" t="s">
        <v>93</v>
      </c>
      <c r="K393" s="4" t="s">
        <v>33</v>
      </c>
      <c r="L393" s="4" t="s">
        <v>32</v>
      </c>
      <c r="M393" s="4" t="s">
        <v>63</v>
      </c>
      <c r="N393" s="4" t="s">
        <v>66</v>
      </c>
      <c r="O393" s="1" t="s">
        <v>105</v>
      </c>
      <c r="P393" s="9">
        <v>0.8</v>
      </c>
      <c r="Q393" s="30" t="s">
        <v>60</v>
      </c>
      <c r="R393" s="9">
        <v>1</v>
      </c>
      <c r="S393" s="30" t="s">
        <v>4</v>
      </c>
      <c r="T393" s="1" t="s">
        <v>4</v>
      </c>
      <c r="U393" s="1" t="s">
        <v>33</v>
      </c>
      <c r="V393" s="1" t="str">
        <f t="shared" si="18"/>
        <v>Y</v>
      </c>
      <c r="W393" s="1" t="s">
        <v>28</v>
      </c>
      <c r="X393" s="8">
        <f>IF(W393="TFT",INDEX('Unit Cost Source Data'!$L$2:$L$87,MATCH('Measurement and Pricing Data'!C393,'Unit Cost Source Data'!$A$2:$A$87,0)),IF(W393="Volume",INDEX('Unit Cost Source Data'!$M$2:$M$87,MATCH('Measurement and Pricing Data'!C393,'Unit Cost Source Data'!$A$2:$A$87,0)),IF(W393="Height",INDEX('Unit Cost Source Data'!$N$2:$N$87,MATCH('Measurement and Pricing Data'!C393,'Unit Cost Source Data'!$A$2:$A$87,0)),"n/a")))</f>
        <v>62.700681380483083</v>
      </c>
      <c r="Y393" s="27">
        <f>IF(W393="TFT",(F393/G393)^2*PI()/4*G393*X393,IF(W393="Volume",PI()*4/3*(H393/2)^2*H393/2*X393,IF(W393="DRT",INDEX('Unit Cost Source Data'!$K$2:$K$87,MATCH('Measurement and Pricing Data'!C393,'Unit Cost Source Data'!$A$2:$A$87,0)),IF(W393="CCT",(1.08)^E393*INDEX('Unit Cost Source Data'!$K$2:$K$87,MATCH('Measurement and Pricing Data'!C393,'Unit Cost Source Data'!$A$2:$A$87,0))*2.5,IF(W393="Height",X393*H393)))))</f>
        <v>7115.9024999999992</v>
      </c>
      <c r="Z393" s="27">
        <f>IF(W393="CCT","n/a",INDEX('Unit Cost Source Data'!$K$2:$K$87,MATCH('Measurement and Pricing Data'!C393,'Unit Cost Source Data'!$A$2:$A$87,0))*1.5)</f>
        <v>295.46999999999997</v>
      </c>
      <c r="AA393" s="15">
        <f t="shared" si="19"/>
        <v>1423.1804999999995</v>
      </c>
      <c r="AB393" s="15">
        <f t="shared" si="20"/>
        <v>1400</v>
      </c>
    </row>
    <row r="394" spans="1:28" ht="28.8" x14ac:dyDescent="0.3">
      <c r="A394" s="1">
        <v>393</v>
      </c>
      <c r="B394" s="1">
        <v>1</v>
      </c>
      <c r="C394" s="6" t="s">
        <v>44</v>
      </c>
      <c r="D394" s="1" t="str">
        <f>INDEX('Name Conversion Table'!$B$2:$B$31,MATCH('Measurement and Pricing Data'!C394,'Name Conversion Table'!$A$2:$A$31,0))</f>
        <v>Coast Live Oak</v>
      </c>
      <c r="E394" s="1" t="s">
        <v>4</v>
      </c>
      <c r="F394" s="39">
        <v>28</v>
      </c>
      <c r="G394" s="10">
        <v>3</v>
      </c>
      <c r="H394" s="4">
        <v>30</v>
      </c>
      <c r="I394" s="4" t="s">
        <v>33</v>
      </c>
      <c r="J394" s="4" t="s">
        <v>93</v>
      </c>
      <c r="K394" s="4" t="s">
        <v>33</v>
      </c>
      <c r="L394" s="4" t="s">
        <v>32</v>
      </c>
      <c r="M394" s="4" t="s">
        <v>63</v>
      </c>
      <c r="N394" s="4" t="s">
        <v>66</v>
      </c>
      <c r="O394" s="1" t="s">
        <v>105</v>
      </c>
      <c r="P394" s="9">
        <v>0.8</v>
      </c>
      <c r="Q394" s="30" t="s">
        <v>60</v>
      </c>
      <c r="R394" s="9">
        <v>1</v>
      </c>
      <c r="S394" s="30" t="s">
        <v>4</v>
      </c>
      <c r="T394" s="1" t="s">
        <v>4</v>
      </c>
      <c r="U394" s="1" t="s">
        <v>33</v>
      </c>
      <c r="V394" s="1" t="str">
        <f t="shared" si="18"/>
        <v>Y</v>
      </c>
      <c r="W394" s="1" t="s">
        <v>28</v>
      </c>
      <c r="X394" s="8">
        <f>IF(W394="TFT",INDEX('Unit Cost Source Data'!$L$2:$L$87,MATCH('Measurement and Pricing Data'!C394,'Unit Cost Source Data'!$A$2:$A$87,0)),IF(W394="Volume",INDEX('Unit Cost Source Data'!$M$2:$M$87,MATCH('Measurement and Pricing Data'!C394,'Unit Cost Source Data'!$A$2:$A$87,0)),IF(W394="Height",INDEX('Unit Cost Source Data'!$N$2:$N$87,MATCH('Measurement and Pricing Data'!C394,'Unit Cost Source Data'!$A$2:$A$87,0)),"n/a")))</f>
        <v>62.700681380483083</v>
      </c>
      <c r="Y394" s="27">
        <f>IF(W394="TFT",(F394/G394)^2*PI()/4*G394*X394,IF(W394="Volume",PI()*4/3*(H394/2)^2*H394/2*X394,IF(W394="DRT",INDEX('Unit Cost Source Data'!$K$2:$K$87,MATCH('Measurement and Pricing Data'!C394,'Unit Cost Source Data'!$A$2:$A$87,0)),IF(W394="CCT",(1.08)^E394*INDEX('Unit Cost Source Data'!$K$2:$K$87,MATCH('Measurement and Pricing Data'!C394,'Unit Cost Source Data'!$A$2:$A$87,0))*2.5,IF(W394="Height",X394*H394)))))</f>
        <v>12869.36</v>
      </c>
      <c r="Z394" s="27">
        <f>IF(W394="CCT","n/a",INDEX('Unit Cost Source Data'!$K$2:$K$87,MATCH('Measurement and Pricing Data'!C394,'Unit Cost Source Data'!$A$2:$A$87,0))*1.5)</f>
        <v>295.46999999999997</v>
      </c>
      <c r="AA394" s="15">
        <f t="shared" si="19"/>
        <v>2573.8719999999994</v>
      </c>
      <c r="AB394" s="15">
        <f t="shared" si="20"/>
        <v>2600</v>
      </c>
    </row>
    <row r="395" spans="1:28" ht="28.8" x14ac:dyDescent="0.3">
      <c r="A395" s="1">
        <v>394</v>
      </c>
      <c r="B395" s="1">
        <v>1</v>
      </c>
      <c r="C395" s="6" t="s">
        <v>44</v>
      </c>
      <c r="D395" s="1" t="str">
        <f>INDEX('Name Conversion Table'!$B$2:$B$31,MATCH('Measurement and Pricing Data'!C395,'Name Conversion Table'!$A$2:$A$31,0))</f>
        <v>Coast Live Oak</v>
      </c>
      <c r="E395" s="1" t="s">
        <v>4</v>
      </c>
      <c r="F395" s="39">
        <v>10</v>
      </c>
      <c r="G395" s="10">
        <v>1</v>
      </c>
      <c r="H395" s="4">
        <v>30</v>
      </c>
      <c r="I395" s="4" t="s">
        <v>33</v>
      </c>
      <c r="J395" s="4" t="s">
        <v>93</v>
      </c>
      <c r="K395" s="4" t="s">
        <v>33</v>
      </c>
      <c r="L395" s="4" t="s">
        <v>32</v>
      </c>
      <c r="M395" s="4" t="s">
        <v>63</v>
      </c>
      <c r="N395" s="4" t="s">
        <v>66</v>
      </c>
      <c r="O395" s="1" t="s">
        <v>105</v>
      </c>
      <c r="P395" s="9">
        <v>0.8</v>
      </c>
      <c r="Q395" s="30" t="s">
        <v>60</v>
      </c>
      <c r="R395" s="9">
        <v>1</v>
      </c>
      <c r="S395" s="30" t="s">
        <v>4</v>
      </c>
      <c r="T395" s="1" t="s">
        <v>4</v>
      </c>
      <c r="U395" s="1" t="s">
        <v>33</v>
      </c>
      <c r="V395" s="1" t="str">
        <f t="shared" si="18"/>
        <v>Y</v>
      </c>
      <c r="W395" s="1" t="s">
        <v>28</v>
      </c>
      <c r="X395" s="8">
        <f>IF(W395="TFT",INDEX('Unit Cost Source Data'!$L$2:$L$87,MATCH('Measurement and Pricing Data'!C395,'Unit Cost Source Data'!$A$2:$A$87,0)),IF(W395="Volume",INDEX('Unit Cost Source Data'!$M$2:$M$87,MATCH('Measurement and Pricing Data'!C395,'Unit Cost Source Data'!$A$2:$A$87,0)),IF(W395="Height",INDEX('Unit Cost Source Data'!$N$2:$N$87,MATCH('Measurement and Pricing Data'!C395,'Unit Cost Source Data'!$A$2:$A$87,0)),"n/a")))</f>
        <v>62.700681380483083</v>
      </c>
      <c r="Y395" s="27">
        <f>IF(W395="TFT",(F395/G395)^2*PI()/4*G395*X395,IF(W395="Volume",PI()*4/3*(H395/2)^2*H395/2*X395,IF(W395="DRT",INDEX('Unit Cost Source Data'!$K$2:$K$87,MATCH('Measurement and Pricing Data'!C395,'Unit Cost Source Data'!$A$2:$A$87,0)),IF(W395="CCT",(1.08)^E395*INDEX('Unit Cost Source Data'!$K$2:$K$87,MATCH('Measurement and Pricing Data'!C395,'Unit Cost Source Data'!$A$2:$A$87,0))*2.5,IF(W395="Height",X395*H395)))))</f>
        <v>4924.5</v>
      </c>
      <c r="Z395" s="27">
        <f>IF(W395="CCT","n/a",INDEX('Unit Cost Source Data'!$K$2:$K$87,MATCH('Measurement and Pricing Data'!C395,'Unit Cost Source Data'!$A$2:$A$87,0))*1.5)</f>
        <v>295.46999999999997</v>
      </c>
      <c r="AA395" s="15">
        <f t="shared" si="19"/>
        <v>984.89999999999964</v>
      </c>
      <c r="AB395" s="15">
        <f t="shared" si="20"/>
        <v>980</v>
      </c>
    </row>
    <row r="396" spans="1:28" ht="28.8" x14ac:dyDescent="0.3">
      <c r="A396" s="1">
        <v>395</v>
      </c>
      <c r="B396" s="1">
        <v>1</v>
      </c>
      <c r="C396" s="6" t="s">
        <v>44</v>
      </c>
      <c r="D396" s="1" t="str">
        <f>INDEX('Name Conversion Table'!$B$2:$B$31,MATCH('Measurement and Pricing Data'!C396,'Name Conversion Table'!$A$2:$A$31,0))</f>
        <v>Coast Live Oak</v>
      </c>
      <c r="E396" s="1" t="s">
        <v>4</v>
      </c>
      <c r="F396" s="39">
        <v>9</v>
      </c>
      <c r="G396" s="10">
        <v>1</v>
      </c>
      <c r="H396" s="4">
        <v>25</v>
      </c>
      <c r="I396" s="4" t="s">
        <v>33</v>
      </c>
      <c r="J396" s="4" t="s">
        <v>93</v>
      </c>
      <c r="K396" s="4" t="s">
        <v>33</v>
      </c>
      <c r="L396" s="4" t="s">
        <v>32</v>
      </c>
      <c r="M396" s="4" t="s">
        <v>63</v>
      </c>
      <c r="N396" s="4" t="s">
        <v>66</v>
      </c>
      <c r="O396" s="1" t="s">
        <v>105</v>
      </c>
      <c r="P396" s="9">
        <v>0.7</v>
      </c>
      <c r="Q396" s="30" t="s">
        <v>60</v>
      </c>
      <c r="R396" s="9">
        <v>1</v>
      </c>
      <c r="S396" s="30" t="s">
        <v>4</v>
      </c>
      <c r="T396" s="1" t="s">
        <v>4</v>
      </c>
      <c r="U396" s="1" t="s">
        <v>33</v>
      </c>
      <c r="V396" s="1" t="str">
        <f t="shared" si="18"/>
        <v>Y</v>
      </c>
      <c r="W396" s="1" t="s">
        <v>28</v>
      </c>
      <c r="X396" s="8">
        <f>IF(W396="TFT",INDEX('Unit Cost Source Data'!$L$2:$L$87,MATCH('Measurement and Pricing Data'!C396,'Unit Cost Source Data'!$A$2:$A$87,0)),IF(W396="Volume",INDEX('Unit Cost Source Data'!$M$2:$M$87,MATCH('Measurement and Pricing Data'!C396,'Unit Cost Source Data'!$A$2:$A$87,0)),IF(W396="Height",INDEX('Unit Cost Source Data'!$N$2:$N$87,MATCH('Measurement and Pricing Data'!C396,'Unit Cost Source Data'!$A$2:$A$87,0)),"n/a")))</f>
        <v>62.700681380483083</v>
      </c>
      <c r="Y396" s="27">
        <f>IF(W396="TFT",(F396/G396)^2*PI()/4*G396*X396,IF(W396="Volume",PI()*4/3*(H396/2)^2*H396/2*X396,IF(W396="DRT",INDEX('Unit Cost Source Data'!$K$2:$K$87,MATCH('Measurement and Pricing Data'!C396,'Unit Cost Source Data'!$A$2:$A$87,0)),IF(W396="CCT",(1.08)^E396*INDEX('Unit Cost Source Data'!$K$2:$K$87,MATCH('Measurement and Pricing Data'!C396,'Unit Cost Source Data'!$A$2:$A$87,0))*2.5,IF(W396="Height",X396*H396)))))</f>
        <v>3988.8449999999993</v>
      </c>
      <c r="Z396" s="27">
        <f>IF(W396="CCT","n/a",INDEX('Unit Cost Source Data'!$K$2:$K$87,MATCH('Measurement and Pricing Data'!C396,'Unit Cost Source Data'!$A$2:$A$87,0))*1.5)</f>
        <v>295.46999999999997</v>
      </c>
      <c r="AA396" s="15">
        <f t="shared" si="19"/>
        <v>1196.6535000000003</v>
      </c>
      <c r="AB396" s="15">
        <f t="shared" si="20"/>
        <v>1200</v>
      </c>
    </row>
    <row r="397" spans="1:28" ht="43.2" x14ac:dyDescent="0.3">
      <c r="A397" s="1">
        <v>396</v>
      </c>
      <c r="B397" s="1">
        <v>1</v>
      </c>
      <c r="C397" s="6" t="s">
        <v>44</v>
      </c>
      <c r="D397" s="1" t="str">
        <f>INDEX('Name Conversion Table'!$B$2:$B$31,MATCH('Measurement and Pricing Data'!C397,'Name Conversion Table'!$A$2:$A$31,0))</f>
        <v>Coast Live Oak</v>
      </c>
      <c r="E397" s="1" t="s">
        <v>4</v>
      </c>
      <c r="F397" s="39">
        <v>5</v>
      </c>
      <c r="G397" s="10">
        <v>1</v>
      </c>
      <c r="H397" s="4">
        <v>20</v>
      </c>
      <c r="I397" s="4" t="s">
        <v>33</v>
      </c>
      <c r="J397" s="4" t="s">
        <v>93</v>
      </c>
      <c r="K397" s="4" t="s">
        <v>33</v>
      </c>
      <c r="L397" s="4" t="s">
        <v>32</v>
      </c>
      <c r="M397" s="4" t="s">
        <v>63</v>
      </c>
      <c r="N397" s="4" t="s">
        <v>66</v>
      </c>
      <c r="O397" s="1" t="s">
        <v>105</v>
      </c>
      <c r="P397" s="9">
        <v>0.6</v>
      </c>
      <c r="Q397" s="30" t="s">
        <v>60</v>
      </c>
      <c r="R397" s="9">
        <v>0.8</v>
      </c>
      <c r="S397" s="30" t="s">
        <v>136</v>
      </c>
      <c r="T397" s="1" t="s">
        <v>4</v>
      </c>
      <c r="U397" s="1" t="s">
        <v>33</v>
      </c>
      <c r="V397" s="1" t="str">
        <f t="shared" si="18"/>
        <v>Y</v>
      </c>
      <c r="W397" s="1" t="s">
        <v>28</v>
      </c>
      <c r="X397" s="8">
        <f>IF(W397="TFT",INDEX('Unit Cost Source Data'!$L$2:$L$87,MATCH('Measurement and Pricing Data'!C397,'Unit Cost Source Data'!$A$2:$A$87,0)),IF(W397="Volume",INDEX('Unit Cost Source Data'!$M$2:$M$87,MATCH('Measurement and Pricing Data'!C397,'Unit Cost Source Data'!$A$2:$A$87,0)),IF(W397="Height",INDEX('Unit Cost Source Data'!$N$2:$N$87,MATCH('Measurement and Pricing Data'!C397,'Unit Cost Source Data'!$A$2:$A$87,0)),"n/a")))</f>
        <v>62.700681380483083</v>
      </c>
      <c r="Y397" s="27">
        <f>IF(W397="TFT",(F397/G397)^2*PI()/4*G397*X397,IF(W397="Volume",PI()*4/3*(H397/2)^2*H397/2*X397,IF(W397="DRT",INDEX('Unit Cost Source Data'!$K$2:$K$87,MATCH('Measurement and Pricing Data'!C397,'Unit Cost Source Data'!$A$2:$A$87,0)),IF(W397="CCT",(1.08)^E397*INDEX('Unit Cost Source Data'!$K$2:$K$87,MATCH('Measurement and Pricing Data'!C397,'Unit Cost Source Data'!$A$2:$A$87,0))*2.5,IF(W397="Height",X397*H397)))))</f>
        <v>1231.125</v>
      </c>
      <c r="Z397" s="27">
        <f>IF(W397="CCT","n/a",INDEX('Unit Cost Source Data'!$K$2:$K$87,MATCH('Measurement and Pricing Data'!C397,'Unit Cost Source Data'!$A$2:$A$87,0))*1.5)</f>
        <v>295.46999999999997</v>
      </c>
      <c r="AA397" s="15">
        <f t="shared" si="19"/>
        <v>246.22500000000014</v>
      </c>
      <c r="AB397" s="15">
        <f t="shared" si="20"/>
        <v>250</v>
      </c>
    </row>
    <row r="398" spans="1:28" ht="28.8" x14ac:dyDescent="0.3">
      <c r="A398" s="1">
        <v>397</v>
      </c>
      <c r="B398" s="1">
        <v>1</v>
      </c>
      <c r="C398" s="6" t="s">
        <v>44</v>
      </c>
      <c r="D398" s="1" t="str">
        <f>INDEX('Name Conversion Table'!$B$2:$B$31,MATCH('Measurement and Pricing Data'!C398,'Name Conversion Table'!$A$2:$A$31,0))</f>
        <v>Coast Live Oak</v>
      </c>
      <c r="E398" s="1" t="s">
        <v>4</v>
      </c>
      <c r="F398" s="39">
        <v>11</v>
      </c>
      <c r="G398" s="10">
        <v>1</v>
      </c>
      <c r="H398" s="4">
        <v>30</v>
      </c>
      <c r="I398" s="4" t="s">
        <v>33</v>
      </c>
      <c r="J398" s="4" t="s">
        <v>93</v>
      </c>
      <c r="K398" s="4" t="s">
        <v>33</v>
      </c>
      <c r="L398" s="4" t="s">
        <v>32</v>
      </c>
      <c r="M398" s="4" t="s">
        <v>63</v>
      </c>
      <c r="N398" s="4" t="s">
        <v>66</v>
      </c>
      <c r="O398" s="1" t="s">
        <v>105</v>
      </c>
      <c r="P398" s="9">
        <v>0.7</v>
      </c>
      <c r="Q398" s="30" t="s">
        <v>60</v>
      </c>
      <c r="R398" s="9">
        <v>1</v>
      </c>
      <c r="S398" s="30" t="s">
        <v>4</v>
      </c>
      <c r="T398" s="1" t="s">
        <v>4</v>
      </c>
      <c r="U398" s="1" t="s">
        <v>33</v>
      </c>
      <c r="V398" s="1" t="str">
        <f t="shared" si="18"/>
        <v>Y</v>
      </c>
      <c r="W398" s="1" t="s">
        <v>28</v>
      </c>
      <c r="X398" s="8">
        <f>IF(W398="TFT",INDEX('Unit Cost Source Data'!$L$2:$L$87,MATCH('Measurement and Pricing Data'!C398,'Unit Cost Source Data'!$A$2:$A$87,0)),IF(W398="Volume",INDEX('Unit Cost Source Data'!$M$2:$M$87,MATCH('Measurement and Pricing Data'!C398,'Unit Cost Source Data'!$A$2:$A$87,0)),IF(W398="Height",INDEX('Unit Cost Source Data'!$N$2:$N$87,MATCH('Measurement and Pricing Data'!C398,'Unit Cost Source Data'!$A$2:$A$87,0)),"n/a")))</f>
        <v>62.700681380483083</v>
      </c>
      <c r="Y398" s="27">
        <f>IF(W398="TFT",(F398/G398)^2*PI()/4*G398*X398,IF(W398="Volume",PI()*4/3*(H398/2)^2*H398/2*X398,IF(W398="DRT",INDEX('Unit Cost Source Data'!$K$2:$K$87,MATCH('Measurement and Pricing Data'!C398,'Unit Cost Source Data'!$A$2:$A$87,0)),IF(W398="CCT",(1.08)^E398*INDEX('Unit Cost Source Data'!$K$2:$K$87,MATCH('Measurement and Pricing Data'!C398,'Unit Cost Source Data'!$A$2:$A$87,0))*2.5,IF(W398="Height",X398*H398)))))</f>
        <v>5958.6449999999995</v>
      </c>
      <c r="Z398" s="27">
        <f>IF(W398="CCT","n/a",INDEX('Unit Cost Source Data'!$K$2:$K$87,MATCH('Measurement and Pricing Data'!C398,'Unit Cost Source Data'!$A$2:$A$87,0))*1.5)</f>
        <v>295.46999999999997</v>
      </c>
      <c r="AA398" s="15">
        <f t="shared" si="19"/>
        <v>1787.5934999999999</v>
      </c>
      <c r="AB398" s="15">
        <f t="shared" si="20"/>
        <v>1800</v>
      </c>
    </row>
    <row r="399" spans="1:28" ht="28.8" x14ac:dyDescent="0.3">
      <c r="A399" s="1">
        <v>398</v>
      </c>
      <c r="B399" s="1">
        <v>1</v>
      </c>
      <c r="C399" s="6" t="s">
        <v>44</v>
      </c>
      <c r="D399" s="1" t="str">
        <f>INDEX('Name Conversion Table'!$B$2:$B$31,MATCH('Measurement and Pricing Data'!C399,'Name Conversion Table'!$A$2:$A$31,0))</f>
        <v>Coast Live Oak</v>
      </c>
      <c r="E399" s="1" t="s">
        <v>4</v>
      </c>
      <c r="F399" s="39">
        <v>12</v>
      </c>
      <c r="G399" s="10">
        <v>2</v>
      </c>
      <c r="H399" s="4">
        <v>25</v>
      </c>
      <c r="I399" s="4" t="s">
        <v>33</v>
      </c>
      <c r="J399" s="4" t="s">
        <v>93</v>
      </c>
      <c r="K399" s="4" t="s">
        <v>33</v>
      </c>
      <c r="L399" s="4" t="s">
        <v>32</v>
      </c>
      <c r="M399" s="4" t="s">
        <v>63</v>
      </c>
      <c r="N399" s="4" t="s">
        <v>66</v>
      </c>
      <c r="O399" s="1" t="s">
        <v>105</v>
      </c>
      <c r="P399" s="9">
        <v>0.7</v>
      </c>
      <c r="Q399" s="30" t="s">
        <v>60</v>
      </c>
      <c r="R399" s="9">
        <v>0.8</v>
      </c>
      <c r="S399" s="30" t="s">
        <v>172</v>
      </c>
      <c r="T399" s="1" t="s">
        <v>4</v>
      </c>
      <c r="U399" s="1" t="s">
        <v>33</v>
      </c>
      <c r="V399" s="1" t="str">
        <f t="shared" si="18"/>
        <v>Y</v>
      </c>
      <c r="W399" s="1" t="s">
        <v>28</v>
      </c>
      <c r="X399" s="8">
        <f>IF(W399="TFT",INDEX('Unit Cost Source Data'!$L$2:$L$87,MATCH('Measurement and Pricing Data'!C399,'Unit Cost Source Data'!$A$2:$A$87,0)),IF(W399="Volume",INDEX('Unit Cost Source Data'!$M$2:$M$87,MATCH('Measurement and Pricing Data'!C399,'Unit Cost Source Data'!$A$2:$A$87,0)),IF(W399="Height",INDEX('Unit Cost Source Data'!$N$2:$N$87,MATCH('Measurement and Pricing Data'!C399,'Unit Cost Source Data'!$A$2:$A$87,0)),"n/a")))</f>
        <v>62.700681380483083</v>
      </c>
      <c r="Y399" s="27">
        <f>IF(W399="TFT",(F399/G399)^2*PI()/4*G399*X399,IF(W399="Volume",PI()*4/3*(H399/2)^2*H399/2*X399,IF(W399="DRT",INDEX('Unit Cost Source Data'!$K$2:$K$87,MATCH('Measurement and Pricing Data'!C399,'Unit Cost Source Data'!$A$2:$A$87,0)),IF(W399="CCT",(1.08)^E399*INDEX('Unit Cost Source Data'!$K$2:$K$87,MATCH('Measurement and Pricing Data'!C399,'Unit Cost Source Data'!$A$2:$A$87,0))*2.5,IF(W399="Height",X399*H399)))))</f>
        <v>3545.64</v>
      </c>
      <c r="Z399" s="27">
        <f>IF(W399="CCT","n/a",INDEX('Unit Cost Source Data'!$K$2:$K$87,MATCH('Measurement and Pricing Data'!C399,'Unit Cost Source Data'!$A$2:$A$87,0))*1.5)</f>
        <v>295.46999999999997</v>
      </c>
      <c r="AA399" s="15">
        <f t="shared" si="19"/>
        <v>354.56400000000031</v>
      </c>
      <c r="AB399" s="15">
        <f t="shared" si="20"/>
        <v>350</v>
      </c>
    </row>
    <row r="400" spans="1:28" ht="28.8" x14ac:dyDescent="0.3">
      <c r="A400" s="1">
        <v>399</v>
      </c>
      <c r="B400" s="1">
        <v>1</v>
      </c>
      <c r="C400" s="6" t="s">
        <v>44</v>
      </c>
      <c r="D400" s="1" t="str">
        <f>INDEX('Name Conversion Table'!$B$2:$B$31,MATCH('Measurement and Pricing Data'!C400,'Name Conversion Table'!$A$2:$A$31,0))</f>
        <v>Coast Live Oak</v>
      </c>
      <c r="E400" s="1" t="s">
        <v>4</v>
      </c>
      <c r="F400" s="39">
        <v>11</v>
      </c>
      <c r="G400" s="10">
        <v>1</v>
      </c>
      <c r="H400" s="4">
        <v>30</v>
      </c>
      <c r="I400" s="4" t="s">
        <v>33</v>
      </c>
      <c r="J400" s="4" t="s">
        <v>93</v>
      </c>
      <c r="K400" s="4" t="s">
        <v>33</v>
      </c>
      <c r="L400" s="4" t="s">
        <v>32</v>
      </c>
      <c r="M400" s="4" t="s">
        <v>63</v>
      </c>
      <c r="N400" s="4" t="s">
        <v>66</v>
      </c>
      <c r="O400" s="1" t="s">
        <v>105</v>
      </c>
      <c r="P400" s="9">
        <v>0.7</v>
      </c>
      <c r="Q400" s="30" t="s">
        <v>60</v>
      </c>
      <c r="R400" s="9">
        <v>1</v>
      </c>
      <c r="S400" s="30" t="s">
        <v>4</v>
      </c>
      <c r="T400" s="1" t="s">
        <v>4</v>
      </c>
      <c r="U400" s="1" t="s">
        <v>33</v>
      </c>
      <c r="V400" s="1" t="str">
        <f t="shared" si="18"/>
        <v>Y</v>
      </c>
      <c r="W400" s="1" t="s">
        <v>28</v>
      </c>
      <c r="X400" s="8">
        <f>IF(W400="TFT",INDEX('Unit Cost Source Data'!$L$2:$L$87,MATCH('Measurement and Pricing Data'!C400,'Unit Cost Source Data'!$A$2:$A$87,0)),IF(W400="Volume",INDEX('Unit Cost Source Data'!$M$2:$M$87,MATCH('Measurement and Pricing Data'!C400,'Unit Cost Source Data'!$A$2:$A$87,0)),IF(W400="Height",INDEX('Unit Cost Source Data'!$N$2:$N$87,MATCH('Measurement and Pricing Data'!C400,'Unit Cost Source Data'!$A$2:$A$87,0)),"n/a")))</f>
        <v>62.700681380483083</v>
      </c>
      <c r="Y400" s="27">
        <f>IF(W400="TFT",(F400/G400)^2*PI()/4*G400*X400,IF(W400="Volume",PI()*4/3*(H400/2)^2*H400/2*X400,IF(W400="DRT",INDEX('Unit Cost Source Data'!$K$2:$K$87,MATCH('Measurement and Pricing Data'!C400,'Unit Cost Source Data'!$A$2:$A$87,0)),IF(W400="CCT",(1.08)^E400*INDEX('Unit Cost Source Data'!$K$2:$K$87,MATCH('Measurement and Pricing Data'!C400,'Unit Cost Source Data'!$A$2:$A$87,0))*2.5,IF(W400="Height",X400*H400)))))</f>
        <v>5958.6449999999995</v>
      </c>
      <c r="Z400" s="27">
        <f>IF(W400="CCT","n/a",INDEX('Unit Cost Source Data'!$K$2:$K$87,MATCH('Measurement and Pricing Data'!C400,'Unit Cost Source Data'!$A$2:$A$87,0))*1.5)</f>
        <v>295.46999999999997</v>
      </c>
      <c r="AA400" s="15">
        <f t="shared" si="19"/>
        <v>1787.5934999999999</v>
      </c>
      <c r="AB400" s="15">
        <f t="shared" si="20"/>
        <v>1800</v>
      </c>
    </row>
    <row r="401" spans="1:28" ht="28.8" x14ac:dyDescent="0.3">
      <c r="A401" s="1">
        <v>400</v>
      </c>
      <c r="B401" s="1">
        <v>1</v>
      </c>
      <c r="C401" s="6" t="s">
        <v>44</v>
      </c>
      <c r="D401" s="1" t="str">
        <f>INDEX('Name Conversion Table'!$B$2:$B$31,MATCH('Measurement and Pricing Data'!C401,'Name Conversion Table'!$A$2:$A$31,0))</f>
        <v>Coast Live Oak</v>
      </c>
      <c r="E401" s="1" t="s">
        <v>4</v>
      </c>
      <c r="F401" s="39">
        <v>8</v>
      </c>
      <c r="G401" s="10">
        <v>1</v>
      </c>
      <c r="H401" s="4">
        <v>30</v>
      </c>
      <c r="I401" s="4" t="s">
        <v>33</v>
      </c>
      <c r="J401" s="4" t="s">
        <v>93</v>
      </c>
      <c r="K401" s="4" t="s">
        <v>33</v>
      </c>
      <c r="L401" s="4" t="s">
        <v>32</v>
      </c>
      <c r="M401" s="4" t="s">
        <v>63</v>
      </c>
      <c r="N401" s="4" t="s">
        <v>66</v>
      </c>
      <c r="O401" s="1" t="s">
        <v>105</v>
      </c>
      <c r="P401" s="9">
        <v>0.7</v>
      </c>
      <c r="Q401" s="30" t="s">
        <v>60</v>
      </c>
      <c r="R401" s="9">
        <v>1</v>
      </c>
      <c r="S401" s="30" t="s">
        <v>4</v>
      </c>
      <c r="T401" s="1" t="s">
        <v>4</v>
      </c>
      <c r="U401" s="1" t="s">
        <v>33</v>
      </c>
      <c r="V401" s="1" t="str">
        <f t="shared" si="18"/>
        <v>Y</v>
      </c>
      <c r="W401" s="1" t="s">
        <v>28</v>
      </c>
      <c r="X401" s="8">
        <f>IF(W401="TFT",INDEX('Unit Cost Source Data'!$L$2:$L$87,MATCH('Measurement and Pricing Data'!C401,'Unit Cost Source Data'!$A$2:$A$87,0)),IF(W401="Volume",INDEX('Unit Cost Source Data'!$M$2:$M$87,MATCH('Measurement and Pricing Data'!C401,'Unit Cost Source Data'!$A$2:$A$87,0)),IF(W401="Height",INDEX('Unit Cost Source Data'!$N$2:$N$87,MATCH('Measurement and Pricing Data'!C401,'Unit Cost Source Data'!$A$2:$A$87,0)),"n/a")))</f>
        <v>62.700681380483083</v>
      </c>
      <c r="Y401" s="27">
        <f>IF(W401="TFT",(F401/G401)^2*PI()/4*G401*X401,IF(W401="Volume",PI()*4/3*(H401/2)^2*H401/2*X401,IF(W401="DRT",INDEX('Unit Cost Source Data'!$K$2:$K$87,MATCH('Measurement and Pricing Data'!C401,'Unit Cost Source Data'!$A$2:$A$87,0)),IF(W401="CCT",(1.08)^E401*INDEX('Unit Cost Source Data'!$K$2:$K$87,MATCH('Measurement and Pricing Data'!C401,'Unit Cost Source Data'!$A$2:$A$87,0))*2.5,IF(W401="Height",X401*H401)))))</f>
        <v>3151.68</v>
      </c>
      <c r="Z401" s="27">
        <f>IF(W401="CCT","n/a",INDEX('Unit Cost Source Data'!$K$2:$K$87,MATCH('Measurement and Pricing Data'!C401,'Unit Cost Source Data'!$A$2:$A$87,0))*1.5)</f>
        <v>295.46999999999997</v>
      </c>
      <c r="AA401" s="15">
        <f t="shared" si="19"/>
        <v>945.50399999999991</v>
      </c>
      <c r="AB401" s="15">
        <f t="shared" si="20"/>
        <v>950</v>
      </c>
    </row>
    <row r="402" spans="1:28" ht="28.8" x14ac:dyDescent="0.3">
      <c r="A402" s="1">
        <v>401</v>
      </c>
      <c r="B402" s="1">
        <v>1</v>
      </c>
      <c r="C402" s="6" t="s">
        <v>44</v>
      </c>
      <c r="D402" s="1" t="str">
        <f>INDEX('Name Conversion Table'!$B$2:$B$31,MATCH('Measurement and Pricing Data'!C402,'Name Conversion Table'!$A$2:$A$31,0))</f>
        <v>Coast Live Oak</v>
      </c>
      <c r="E402" s="1" t="s">
        <v>4</v>
      </c>
      <c r="F402" s="39">
        <v>6</v>
      </c>
      <c r="G402" s="10">
        <v>1</v>
      </c>
      <c r="H402" s="4">
        <v>30</v>
      </c>
      <c r="I402" s="4" t="s">
        <v>33</v>
      </c>
      <c r="J402" s="4" t="s">
        <v>93</v>
      </c>
      <c r="K402" s="4" t="s">
        <v>33</v>
      </c>
      <c r="L402" s="4" t="s">
        <v>32</v>
      </c>
      <c r="M402" s="4" t="s">
        <v>63</v>
      </c>
      <c r="N402" s="4" t="s">
        <v>66</v>
      </c>
      <c r="O402" s="1" t="s">
        <v>105</v>
      </c>
      <c r="P402" s="9">
        <v>0.7</v>
      </c>
      <c r="Q402" s="30" t="s">
        <v>60</v>
      </c>
      <c r="R402" s="9">
        <v>1</v>
      </c>
      <c r="S402" s="30" t="s">
        <v>4</v>
      </c>
      <c r="T402" s="1" t="s">
        <v>4</v>
      </c>
      <c r="U402" s="1" t="s">
        <v>33</v>
      </c>
      <c r="V402" s="1" t="str">
        <f t="shared" si="18"/>
        <v>Y</v>
      </c>
      <c r="W402" s="1" t="s">
        <v>28</v>
      </c>
      <c r="X402" s="8">
        <f>IF(W402="TFT",INDEX('Unit Cost Source Data'!$L$2:$L$87,MATCH('Measurement and Pricing Data'!C402,'Unit Cost Source Data'!$A$2:$A$87,0)),IF(W402="Volume",INDEX('Unit Cost Source Data'!$M$2:$M$87,MATCH('Measurement and Pricing Data'!C402,'Unit Cost Source Data'!$A$2:$A$87,0)),IF(W402="Height",INDEX('Unit Cost Source Data'!$N$2:$N$87,MATCH('Measurement and Pricing Data'!C402,'Unit Cost Source Data'!$A$2:$A$87,0)),"n/a")))</f>
        <v>62.700681380483083</v>
      </c>
      <c r="Y402" s="27">
        <f>IF(W402="TFT",(F402/G402)^2*PI()/4*G402*X402,IF(W402="Volume",PI()*4/3*(H402/2)^2*H402/2*X402,IF(W402="DRT",INDEX('Unit Cost Source Data'!$K$2:$K$87,MATCH('Measurement and Pricing Data'!C402,'Unit Cost Source Data'!$A$2:$A$87,0)),IF(W402="CCT",(1.08)^E402*INDEX('Unit Cost Source Data'!$K$2:$K$87,MATCH('Measurement and Pricing Data'!C402,'Unit Cost Source Data'!$A$2:$A$87,0))*2.5,IF(W402="Height",X402*H402)))))</f>
        <v>1772.82</v>
      </c>
      <c r="Z402" s="27">
        <f>IF(W402="CCT","n/a",INDEX('Unit Cost Source Data'!$K$2:$K$87,MATCH('Measurement and Pricing Data'!C402,'Unit Cost Source Data'!$A$2:$A$87,0))*1.5)</f>
        <v>295.46999999999997</v>
      </c>
      <c r="AA402" s="15">
        <f t="shared" si="19"/>
        <v>531.846</v>
      </c>
      <c r="AB402" s="15">
        <f t="shared" si="20"/>
        <v>530</v>
      </c>
    </row>
    <row r="403" spans="1:28" ht="28.8" x14ac:dyDescent="0.3">
      <c r="A403" s="1">
        <v>402</v>
      </c>
      <c r="B403" s="1">
        <v>1</v>
      </c>
      <c r="C403" s="6" t="s">
        <v>44</v>
      </c>
      <c r="D403" s="1" t="str">
        <f>INDEX('Name Conversion Table'!$B$2:$B$31,MATCH('Measurement and Pricing Data'!C403,'Name Conversion Table'!$A$2:$A$31,0))</f>
        <v>Coast Live Oak</v>
      </c>
      <c r="E403" s="1" t="s">
        <v>4</v>
      </c>
      <c r="F403" s="39">
        <v>15</v>
      </c>
      <c r="G403" s="10">
        <v>1</v>
      </c>
      <c r="H403" s="4">
        <v>40</v>
      </c>
      <c r="I403" s="4" t="s">
        <v>33</v>
      </c>
      <c r="J403" s="4" t="s">
        <v>93</v>
      </c>
      <c r="K403" s="4" t="s">
        <v>33</v>
      </c>
      <c r="L403" s="4" t="s">
        <v>32</v>
      </c>
      <c r="M403" s="4" t="s">
        <v>14</v>
      </c>
      <c r="N403" s="4" t="s">
        <v>66</v>
      </c>
      <c r="O403" s="1" t="s">
        <v>105</v>
      </c>
      <c r="P403" s="9">
        <v>0</v>
      </c>
      <c r="Q403" s="30" t="s">
        <v>55</v>
      </c>
      <c r="R403" s="9">
        <v>0.6</v>
      </c>
      <c r="S403" s="30" t="s">
        <v>151</v>
      </c>
      <c r="T403" s="1" t="s">
        <v>4</v>
      </c>
      <c r="U403" s="1" t="s">
        <v>33</v>
      </c>
      <c r="V403" s="1" t="str">
        <f t="shared" si="18"/>
        <v>N</v>
      </c>
      <c r="W403" s="1" t="s">
        <v>28</v>
      </c>
      <c r="X403" s="8">
        <f>IF(W403="TFT",INDEX('Unit Cost Source Data'!$L$2:$L$87,MATCH('Measurement and Pricing Data'!C403,'Unit Cost Source Data'!$A$2:$A$87,0)),IF(W403="Volume",INDEX('Unit Cost Source Data'!$M$2:$M$87,MATCH('Measurement and Pricing Data'!C403,'Unit Cost Source Data'!$A$2:$A$87,0)),IF(W403="Height",INDEX('Unit Cost Source Data'!$N$2:$N$87,MATCH('Measurement and Pricing Data'!C403,'Unit Cost Source Data'!$A$2:$A$87,0)),"n/a")))</f>
        <v>62.700681380483083</v>
      </c>
      <c r="Y403" s="27">
        <f>IF(W403="TFT",(F403/G403)^2*PI()/4*G403*X403,IF(W403="Volume",PI()*4/3*(H403/2)^2*H403/2*X403,IF(W403="DRT",INDEX('Unit Cost Source Data'!$K$2:$K$87,MATCH('Measurement and Pricing Data'!C403,'Unit Cost Source Data'!$A$2:$A$87,0)),IF(W403="CCT",(1.08)^E403*INDEX('Unit Cost Source Data'!$K$2:$K$87,MATCH('Measurement and Pricing Data'!C403,'Unit Cost Source Data'!$A$2:$A$87,0))*2.5,IF(W403="Height",X403*H403)))))</f>
        <v>11080.124999999998</v>
      </c>
      <c r="Z403" s="27">
        <f>IF(W403="CCT","n/a",INDEX('Unit Cost Source Data'!$K$2:$K$87,MATCH('Measurement and Pricing Data'!C403,'Unit Cost Source Data'!$A$2:$A$87,0))*1.5)</f>
        <v>295.46999999999997</v>
      </c>
      <c r="AA403" s="15">
        <f t="shared" si="19"/>
        <v>6943.5449999999992</v>
      </c>
      <c r="AB403" s="15">
        <f t="shared" si="20"/>
        <v>6900</v>
      </c>
    </row>
    <row r="404" spans="1:28" ht="28.8" x14ac:dyDescent="0.3">
      <c r="A404" s="1">
        <v>403</v>
      </c>
      <c r="B404" s="1">
        <v>4</v>
      </c>
      <c r="C404" s="6" t="s">
        <v>44</v>
      </c>
      <c r="D404" s="1" t="str">
        <f>INDEX('Name Conversion Table'!$B$2:$B$31,MATCH('Measurement and Pricing Data'!C404,'Name Conversion Table'!$A$2:$A$31,0))</f>
        <v>Coast Live Oak</v>
      </c>
      <c r="E404" s="1" t="s">
        <v>4</v>
      </c>
      <c r="F404" s="39">
        <v>7</v>
      </c>
      <c r="G404" s="10">
        <v>1</v>
      </c>
      <c r="H404" s="4">
        <v>30</v>
      </c>
      <c r="I404" s="4" t="s">
        <v>33</v>
      </c>
      <c r="J404" s="4" t="s">
        <v>93</v>
      </c>
      <c r="K404" s="4" t="s">
        <v>33</v>
      </c>
      <c r="L404" s="4" t="s">
        <v>32</v>
      </c>
      <c r="M404" s="4" t="s">
        <v>63</v>
      </c>
      <c r="N404" s="4" t="s">
        <v>66</v>
      </c>
      <c r="O404" s="1" t="s">
        <v>105</v>
      </c>
      <c r="P404" s="9">
        <v>0.6</v>
      </c>
      <c r="Q404" s="30" t="s">
        <v>60</v>
      </c>
      <c r="R404" s="9">
        <v>1</v>
      </c>
      <c r="S404" s="30" t="s">
        <v>4</v>
      </c>
      <c r="T404" s="1" t="s">
        <v>4</v>
      </c>
      <c r="U404" s="1" t="s">
        <v>33</v>
      </c>
      <c r="V404" s="1" t="str">
        <f t="shared" si="18"/>
        <v>Y</v>
      </c>
      <c r="W404" s="1" t="s">
        <v>28</v>
      </c>
      <c r="X404" s="8">
        <f>IF(W404="TFT",INDEX('Unit Cost Source Data'!$L$2:$L$87,MATCH('Measurement and Pricing Data'!C404,'Unit Cost Source Data'!$A$2:$A$87,0)),IF(W404="Volume",INDEX('Unit Cost Source Data'!$M$2:$M$87,MATCH('Measurement and Pricing Data'!C404,'Unit Cost Source Data'!$A$2:$A$87,0)),IF(W404="Height",INDEX('Unit Cost Source Data'!$N$2:$N$87,MATCH('Measurement and Pricing Data'!C404,'Unit Cost Source Data'!$A$2:$A$87,0)),"n/a")))</f>
        <v>62.700681380483083</v>
      </c>
      <c r="Y404" s="27">
        <f>IF(W404="TFT",(F404/G404)^2*PI()/4*G404*X404,IF(W404="Volume",PI()*4/3*(H404/2)^2*H404/2*X404,IF(W404="DRT",INDEX('Unit Cost Source Data'!$K$2:$K$87,MATCH('Measurement and Pricing Data'!C404,'Unit Cost Source Data'!$A$2:$A$87,0)),IF(W404="CCT",(1.08)^E404*INDEX('Unit Cost Source Data'!$K$2:$K$87,MATCH('Measurement and Pricing Data'!C404,'Unit Cost Source Data'!$A$2:$A$87,0))*2.5,IF(W404="Height",X404*H404)))))</f>
        <v>2413.0049999999997</v>
      </c>
      <c r="Z404" s="27">
        <f>IF(W404="CCT","n/a",INDEX('Unit Cost Source Data'!$K$2:$K$87,MATCH('Measurement and Pricing Data'!C404,'Unit Cost Source Data'!$A$2:$A$87,0))*1.5)</f>
        <v>295.46999999999997</v>
      </c>
      <c r="AA404" s="15">
        <f t="shared" si="19"/>
        <v>3860.8079999999991</v>
      </c>
      <c r="AB404" s="15">
        <f t="shared" si="20"/>
        <v>3900</v>
      </c>
    </row>
    <row r="405" spans="1:28" ht="43.2" x14ac:dyDescent="0.3">
      <c r="A405" s="1">
        <v>404</v>
      </c>
      <c r="B405" s="1">
        <v>3</v>
      </c>
      <c r="C405" s="6" t="s">
        <v>44</v>
      </c>
      <c r="D405" s="1" t="str">
        <f>INDEX('Name Conversion Table'!$B$2:$B$31,MATCH('Measurement and Pricing Data'!C405,'Name Conversion Table'!$A$2:$A$31,0))</f>
        <v>Coast Live Oak</v>
      </c>
      <c r="E405" s="1" t="s">
        <v>4</v>
      </c>
      <c r="F405" s="39">
        <v>4</v>
      </c>
      <c r="G405" s="10">
        <v>1</v>
      </c>
      <c r="H405" s="4">
        <v>15</v>
      </c>
      <c r="I405" s="4" t="s">
        <v>33</v>
      </c>
      <c r="J405" s="4" t="s">
        <v>93</v>
      </c>
      <c r="K405" s="4" t="s">
        <v>33</v>
      </c>
      <c r="L405" s="4" t="s">
        <v>32</v>
      </c>
      <c r="M405" s="4" t="s">
        <v>63</v>
      </c>
      <c r="N405" s="4" t="s">
        <v>66</v>
      </c>
      <c r="O405" s="1" t="s">
        <v>105</v>
      </c>
      <c r="P405" s="9">
        <v>0.4</v>
      </c>
      <c r="Q405" s="30" t="s">
        <v>60</v>
      </c>
      <c r="R405" s="9">
        <v>0.7</v>
      </c>
      <c r="S405" s="30" t="s">
        <v>136</v>
      </c>
      <c r="T405" s="1" t="s">
        <v>4</v>
      </c>
      <c r="U405" s="1" t="s">
        <v>33</v>
      </c>
      <c r="V405" s="1" t="str">
        <f t="shared" si="18"/>
        <v>Y</v>
      </c>
      <c r="W405" s="1" t="s">
        <v>28</v>
      </c>
      <c r="X405" s="8">
        <f>IF(W405="TFT",INDEX('Unit Cost Source Data'!$L$2:$L$87,MATCH('Measurement and Pricing Data'!C405,'Unit Cost Source Data'!$A$2:$A$87,0)),IF(W405="Volume",INDEX('Unit Cost Source Data'!$M$2:$M$87,MATCH('Measurement and Pricing Data'!C405,'Unit Cost Source Data'!$A$2:$A$87,0)),IF(W405="Height",INDEX('Unit Cost Source Data'!$N$2:$N$87,MATCH('Measurement and Pricing Data'!C405,'Unit Cost Source Data'!$A$2:$A$87,0)),"n/a")))</f>
        <v>62.700681380483083</v>
      </c>
      <c r="Y405" s="27">
        <f>IF(W405="TFT",(F405/G405)^2*PI()/4*G405*X405,IF(W405="Volume",PI()*4/3*(H405/2)^2*H405/2*X405,IF(W405="DRT",INDEX('Unit Cost Source Data'!$K$2:$K$87,MATCH('Measurement and Pricing Data'!C405,'Unit Cost Source Data'!$A$2:$A$87,0)),IF(W405="CCT",(1.08)^E405*INDEX('Unit Cost Source Data'!$K$2:$K$87,MATCH('Measurement and Pricing Data'!C405,'Unit Cost Source Data'!$A$2:$A$87,0))*2.5,IF(W405="Height",X405*H405)))))</f>
        <v>787.92</v>
      </c>
      <c r="Z405" s="27">
        <f>IF(W405="CCT","n/a",INDEX('Unit Cost Source Data'!$K$2:$K$87,MATCH('Measurement and Pricing Data'!C405,'Unit Cost Source Data'!$A$2:$A$87,0))*1.5)</f>
        <v>295.46999999999997</v>
      </c>
      <c r="AA405" s="15">
        <f t="shared" si="19"/>
        <v>709.12799999999993</v>
      </c>
      <c r="AB405" s="15">
        <f t="shared" si="20"/>
        <v>710</v>
      </c>
    </row>
    <row r="406" spans="1:28" ht="28.8" x14ac:dyDescent="0.3">
      <c r="A406" s="1">
        <v>405</v>
      </c>
      <c r="B406" s="1">
        <v>1</v>
      </c>
      <c r="C406" s="6" t="s">
        <v>44</v>
      </c>
      <c r="D406" s="1" t="str">
        <f>INDEX('Name Conversion Table'!$B$2:$B$31,MATCH('Measurement and Pricing Data'!C406,'Name Conversion Table'!$A$2:$A$31,0))</f>
        <v>Coast Live Oak</v>
      </c>
      <c r="E406" s="1" t="s">
        <v>4</v>
      </c>
      <c r="F406" s="39">
        <v>15</v>
      </c>
      <c r="G406" s="10">
        <v>1</v>
      </c>
      <c r="H406" s="4">
        <v>25</v>
      </c>
      <c r="I406" s="4" t="s">
        <v>33</v>
      </c>
      <c r="J406" s="4" t="s">
        <v>93</v>
      </c>
      <c r="K406" s="4" t="s">
        <v>33</v>
      </c>
      <c r="L406" s="4" t="s">
        <v>32</v>
      </c>
      <c r="M406" s="4" t="s">
        <v>63</v>
      </c>
      <c r="N406" s="4" t="s">
        <v>66</v>
      </c>
      <c r="O406" s="1" t="s">
        <v>105</v>
      </c>
      <c r="P406" s="9">
        <v>0.7</v>
      </c>
      <c r="Q406" s="30" t="s">
        <v>60</v>
      </c>
      <c r="R406" s="9">
        <v>1</v>
      </c>
      <c r="S406" s="30" t="s">
        <v>4</v>
      </c>
      <c r="T406" s="1" t="s">
        <v>4</v>
      </c>
      <c r="U406" s="1" t="s">
        <v>33</v>
      </c>
      <c r="V406" s="1" t="str">
        <f t="shared" si="18"/>
        <v>Y</v>
      </c>
      <c r="W406" s="1" t="s">
        <v>28</v>
      </c>
      <c r="X406" s="8">
        <f>IF(W406="TFT",INDEX('Unit Cost Source Data'!$L$2:$L$87,MATCH('Measurement and Pricing Data'!C406,'Unit Cost Source Data'!$A$2:$A$87,0)),IF(W406="Volume",INDEX('Unit Cost Source Data'!$M$2:$M$87,MATCH('Measurement and Pricing Data'!C406,'Unit Cost Source Data'!$A$2:$A$87,0)),IF(W406="Height",INDEX('Unit Cost Source Data'!$N$2:$N$87,MATCH('Measurement and Pricing Data'!C406,'Unit Cost Source Data'!$A$2:$A$87,0)),"n/a")))</f>
        <v>62.700681380483083</v>
      </c>
      <c r="Y406" s="27">
        <f>IF(W406="TFT",(F406/G406)^2*PI()/4*G406*X406,IF(W406="Volume",PI()*4/3*(H406/2)^2*H406/2*X406,IF(W406="DRT",INDEX('Unit Cost Source Data'!$K$2:$K$87,MATCH('Measurement and Pricing Data'!C406,'Unit Cost Source Data'!$A$2:$A$87,0)),IF(W406="CCT",(1.08)^E406*INDEX('Unit Cost Source Data'!$K$2:$K$87,MATCH('Measurement and Pricing Data'!C406,'Unit Cost Source Data'!$A$2:$A$87,0))*2.5,IF(W406="Height",X406*H406)))))</f>
        <v>11080.124999999998</v>
      </c>
      <c r="Z406" s="27">
        <f>IF(W406="CCT","n/a",INDEX('Unit Cost Source Data'!$K$2:$K$87,MATCH('Measurement and Pricing Data'!C406,'Unit Cost Source Data'!$A$2:$A$87,0))*1.5)</f>
        <v>295.46999999999997</v>
      </c>
      <c r="AA406" s="15">
        <f t="shared" si="19"/>
        <v>3324.0374999999995</v>
      </c>
      <c r="AB406" s="15">
        <f t="shared" si="20"/>
        <v>3300</v>
      </c>
    </row>
    <row r="407" spans="1:28" ht="28.8" x14ac:dyDescent="0.3">
      <c r="A407" s="1">
        <v>406</v>
      </c>
      <c r="B407" s="1">
        <v>2</v>
      </c>
      <c r="C407" s="6" t="s">
        <v>44</v>
      </c>
      <c r="D407" s="1" t="str">
        <f>INDEX('Name Conversion Table'!$B$2:$B$31,MATCH('Measurement and Pricing Data'!C407,'Name Conversion Table'!$A$2:$A$31,0))</f>
        <v>Coast Live Oak</v>
      </c>
      <c r="E407" s="1" t="s">
        <v>4</v>
      </c>
      <c r="F407" s="39">
        <v>4</v>
      </c>
      <c r="G407" s="10">
        <v>1</v>
      </c>
      <c r="H407" s="4">
        <v>15</v>
      </c>
      <c r="I407" s="4" t="s">
        <v>33</v>
      </c>
      <c r="J407" s="4" t="s">
        <v>93</v>
      </c>
      <c r="K407" s="4" t="s">
        <v>33</v>
      </c>
      <c r="L407" s="4" t="s">
        <v>32</v>
      </c>
      <c r="M407" s="4" t="s">
        <v>14</v>
      </c>
      <c r="N407" s="4" t="s">
        <v>66</v>
      </c>
      <c r="O407" s="1" t="s">
        <v>105</v>
      </c>
      <c r="P407" s="9">
        <v>0</v>
      </c>
      <c r="Q407" s="30" t="s">
        <v>55</v>
      </c>
      <c r="R407" s="9">
        <v>1</v>
      </c>
      <c r="S407" s="30" t="s">
        <v>4</v>
      </c>
      <c r="T407" s="1" t="s">
        <v>4</v>
      </c>
      <c r="U407" s="1" t="s">
        <v>33</v>
      </c>
      <c r="V407" s="1" t="str">
        <f t="shared" si="18"/>
        <v>N</v>
      </c>
      <c r="W407" s="1" t="s">
        <v>28</v>
      </c>
      <c r="X407" s="8">
        <f>IF(W407="TFT",INDEX('Unit Cost Source Data'!$L$2:$L$87,MATCH('Measurement and Pricing Data'!C407,'Unit Cost Source Data'!$A$2:$A$87,0)),IF(W407="Volume",INDEX('Unit Cost Source Data'!$M$2:$M$87,MATCH('Measurement and Pricing Data'!C407,'Unit Cost Source Data'!$A$2:$A$87,0)),IF(W407="Height",INDEX('Unit Cost Source Data'!$N$2:$N$87,MATCH('Measurement and Pricing Data'!C407,'Unit Cost Source Data'!$A$2:$A$87,0)),"n/a")))</f>
        <v>62.700681380483083</v>
      </c>
      <c r="Y407" s="27">
        <f>IF(W407="TFT",(F407/G407)^2*PI()/4*G407*X407,IF(W407="Volume",PI()*4/3*(H407/2)^2*H407/2*X407,IF(W407="DRT",INDEX('Unit Cost Source Data'!$K$2:$K$87,MATCH('Measurement and Pricing Data'!C407,'Unit Cost Source Data'!$A$2:$A$87,0)),IF(W407="CCT",(1.08)^E407*INDEX('Unit Cost Source Data'!$K$2:$K$87,MATCH('Measurement and Pricing Data'!C407,'Unit Cost Source Data'!$A$2:$A$87,0))*2.5,IF(W407="Height",X407*H407)))))</f>
        <v>787.92</v>
      </c>
      <c r="Z407" s="27">
        <f>IF(W407="CCT","n/a",INDEX('Unit Cost Source Data'!$K$2:$K$87,MATCH('Measurement and Pricing Data'!C407,'Unit Cost Source Data'!$A$2:$A$87,0))*1.5)</f>
        <v>295.46999999999997</v>
      </c>
      <c r="AA407" s="15">
        <f t="shared" si="19"/>
        <v>2166.7799999999997</v>
      </c>
      <c r="AB407" s="15">
        <f t="shared" si="20"/>
        <v>2200</v>
      </c>
    </row>
    <row r="408" spans="1:28" ht="28.8" x14ac:dyDescent="0.3">
      <c r="A408" s="1">
        <v>407</v>
      </c>
      <c r="B408" s="1">
        <v>6</v>
      </c>
      <c r="C408" s="6" t="s">
        <v>44</v>
      </c>
      <c r="D408" s="1" t="str">
        <f>INDEX('Name Conversion Table'!$B$2:$B$31,MATCH('Measurement and Pricing Data'!C408,'Name Conversion Table'!$A$2:$A$31,0))</f>
        <v>Coast Live Oak</v>
      </c>
      <c r="E408" s="1" t="s">
        <v>4</v>
      </c>
      <c r="F408" s="39">
        <v>10</v>
      </c>
      <c r="G408" s="10">
        <v>1</v>
      </c>
      <c r="H408" s="4">
        <v>25</v>
      </c>
      <c r="I408" s="4" t="s">
        <v>33</v>
      </c>
      <c r="J408" s="4" t="s">
        <v>93</v>
      </c>
      <c r="K408" s="4" t="s">
        <v>33</v>
      </c>
      <c r="L408" s="4" t="s">
        <v>32</v>
      </c>
      <c r="M408" s="4" t="s">
        <v>63</v>
      </c>
      <c r="N408" s="4" t="s">
        <v>66</v>
      </c>
      <c r="O408" s="1" t="s">
        <v>181</v>
      </c>
      <c r="P408" s="9">
        <v>0.7</v>
      </c>
      <c r="Q408" s="30" t="s">
        <v>60</v>
      </c>
      <c r="R408" s="9">
        <v>1</v>
      </c>
      <c r="S408" s="30" t="s">
        <v>4</v>
      </c>
      <c r="T408" s="1" t="s">
        <v>4</v>
      </c>
      <c r="U408" s="1" t="s">
        <v>33</v>
      </c>
      <c r="V408" s="1" t="str">
        <f t="shared" si="18"/>
        <v>Y</v>
      </c>
      <c r="W408" s="1" t="s">
        <v>28</v>
      </c>
      <c r="X408" s="8">
        <f>IF(W408="TFT",INDEX('Unit Cost Source Data'!$L$2:$L$87,MATCH('Measurement and Pricing Data'!C408,'Unit Cost Source Data'!$A$2:$A$87,0)),IF(W408="Volume",INDEX('Unit Cost Source Data'!$M$2:$M$87,MATCH('Measurement and Pricing Data'!C408,'Unit Cost Source Data'!$A$2:$A$87,0)),IF(W408="Height",INDEX('Unit Cost Source Data'!$N$2:$N$87,MATCH('Measurement and Pricing Data'!C408,'Unit Cost Source Data'!$A$2:$A$87,0)),"n/a")))</f>
        <v>62.700681380483083</v>
      </c>
      <c r="Y408" s="27">
        <f>IF(W408="TFT",(F408/G408)^2*PI()/4*G408*X408,IF(W408="Volume",PI()*4/3*(H408/2)^2*H408/2*X408,IF(W408="DRT",INDEX('Unit Cost Source Data'!$K$2:$K$87,MATCH('Measurement and Pricing Data'!C408,'Unit Cost Source Data'!$A$2:$A$87,0)),IF(W408="CCT",(1.08)^E408*INDEX('Unit Cost Source Data'!$K$2:$K$87,MATCH('Measurement and Pricing Data'!C408,'Unit Cost Source Data'!$A$2:$A$87,0))*2.5,IF(W408="Height",X408*H408)))))</f>
        <v>4924.5</v>
      </c>
      <c r="Z408" s="27">
        <f>IF(W408="CCT","n/a",INDEX('Unit Cost Source Data'!$K$2:$K$87,MATCH('Measurement and Pricing Data'!C408,'Unit Cost Source Data'!$A$2:$A$87,0))*1.5)</f>
        <v>295.46999999999997</v>
      </c>
      <c r="AA408" s="15">
        <f t="shared" si="19"/>
        <v>8864.1000000000058</v>
      </c>
      <c r="AB408" s="15">
        <f t="shared" si="20"/>
        <v>8900</v>
      </c>
    </row>
    <row r="409" spans="1:28" ht="28.8" x14ac:dyDescent="0.3">
      <c r="A409" s="1">
        <v>408</v>
      </c>
      <c r="B409" s="1">
        <v>1</v>
      </c>
      <c r="C409" s="6" t="s">
        <v>44</v>
      </c>
      <c r="D409" s="1" t="str">
        <f>INDEX('Name Conversion Table'!$B$2:$B$31,MATCH('Measurement and Pricing Data'!C409,'Name Conversion Table'!$A$2:$A$31,0))</f>
        <v>Coast Live Oak</v>
      </c>
      <c r="E409" s="1" t="s">
        <v>4</v>
      </c>
      <c r="F409" s="39">
        <v>5</v>
      </c>
      <c r="G409" s="10">
        <v>1</v>
      </c>
      <c r="H409" s="4">
        <v>20</v>
      </c>
      <c r="I409" s="4" t="s">
        <v>33</v>
      </c>
      <c r="J409" s="4" t="s">
        <v>93</v>
      </c>
      <c r="K409" s="4" t="s">
        <v>33</v>
      </c>
      <c r="L409" s="4" t="s">
        <v>32</v>
      </c>
      <c r="M409" s="4" t="s">
        <v>14</v>
      </c>
      <c r="N409" s="4" t="s">
        <v>66</v>
      </c>
      <c r="O409" s="1" t="s">
        <v>181</v>
      </c>
      <c r="P409" s="9">
        <v>0</v>
      </c>
      <c r="Q409" s="30" t="s">
        <v>55</v>
      </c>
      <c r="R409" s="9">
        <v>1</v>
      </c>
      <c r="S409" s="30" t="s">
        <v>4</v>
      </c>
      <c r="T409" s="1" t="s">
        <v>4</v>
      </c>
      <c r="U409" s="1" t="s">
        <v>33</v>
      </c>
      <c r="V409" s="1" t="str">
        <f t="shared" si="18"/>
        <v>N</v>
      </c>
      <c r="W409" s="1" t="s">
        <v>28</v>
      </c>
      <c r="X409" s="8">
        <f>IF(W409="TFT",INDEX('Unit Cost Source Data'!$L$2:$L$87,MATCH('Measurement and Pricing Data'!C409,'Unit Cost Source Data'!$A$2:$A$87,0)),IF(W409="Volume",INDEX('Unit Cost Source Data'!$M$2:$M$87,MATCH('Measurement and Pricing Data'!C409,'Unit Cost Source Data'!$A$2:$A$87,0)),IF(W409="Height",INDEX('Unit Cost Source Data'!$N$2:$N$87,MATCH('Measurement and Pricing Data'!C409,'Unit Cost Source Data'!$A$2:$A$87,0)),"n/a")))</f>
        <v>62.700681380483083</v>
      </c>
      <c r="Y409" s="27">
        <f>IF(W409="TFT",(F409/G409)^2*PI()/4*G409*X409,IF(W409="Volume",PI()*4/3*(H409/2)^2*H409/2*X409,IF(W409="DRT",INDEX('Unit Cost Source Data'!$K$2:$K$87,MATCH('Measurement and Pricing Data'!C409,'Unit Cost Source Data'!$A$2:$A$87,0)),IF(W409="CCT",(1.08)^E409*INDEX('Unit Cost Source Data'!$K$2:$K$87,MATCH('Measurement and Pricing Data'!C409,'Unit Cost Source Data'!$A$2:$A$87,0))*2.5,IF(W409="Height",X409*H409)))))</f>
        <v>1231.125</v>
      </c>
      <c r="Z409" s="27">
        <f>IF(W409="CCT","n/a",INDEX('Unit Cost Source Data'!$K$2:$K$87,MATCH('Measurement and Pricing Data'!C409,'Unit Cost Source Data'!$A$2:$A$87,0))*1.5)</f>
        <v>295.46999999999997</v>
      </c>
      <c r="AA409" s="15">
        <f t="shared" si="19"/>
        <v>1526.595</v>
      </c>
      <c r="AB409" s="15">
        <f t="shared" si="20"/>
        <v>1500</v>
      </c>
    </row>
    <row r="410" spans="1:28" ht="28.8" x14ac:dyDescent="0.3">
      <c r="A410" s="1">
        <v>409</v>
      </c>
      <c r="B410" s="1">
        <v>1</v>
      </c>
      <c r="C410" s="6" t="s">
        <v>44</v>
      </c>
      <c r="D410" s="1" t="str">
        <f>INDEX('Name Conversion Table'!$B$2:$B$31,MATCH('Measurement and Pricing Data'!C410,'Name Conversion Table'!$A$2:$A$31,0))</f>
        <v>Coast Live Oak</v>
      </c>
      <c r="E410" s="1" t="s">
        <v>4</v>
      </c>
      <c r="F410" s="39">
        <v>5</v>
      </c>
      <c r="G410" s="10">
        <v>1</v>
      </c>
      <c r="H410" s="4">
        <v>20</v>
      </c>
      <c r="I410" s="4" t="s">
        <v>33</v>
      </c>
      <c r="J410" s="4" t="s">
        <v>93</v>
      </c>
      <c r="K410" s="4" t="s">
        <v>33</v>
      </c>
      <c r="L410" s="4" t="s">
        <v>32</v>
      </c>
      <c r="M410" s="4" t="s">
        <v>63</v>
      </c>
      <c r="N410" s="4" t="s">
        <v>66</v>
      </c>
      <c r="O410" s="1" t="s">
        <v>181</v>
      </c>
      <c r="P410" s="9">
        <v>0.7</v>
      </c>
      <c r="Q410" s="30" t="s">
        <v>60</v>
      </c>
      <c r="R410" s="9">
        <v>1</v>
      </c>
      <c r="S410" s="30" t="s">
        <v>4</v>
      </c>
      <c r="T410" s="1" t="s">
        <v>4</v>
      </c>
      <c r="U410" s="1" t="s">
        <v>33</v>
      </c>
      <c r="V410" s="1" t="str">
        <f t="shared" si="18"/>
        <v>Y</v>
      </c>
      <c r="W410" s="1" t="s">
        <v>28</v>
      </c>
      <c r="X410" s="8">
        <f>IF(W410="TFT",INDEX('Unit Cost Source Data'!$L$2:$L$87,MATCH('Measurement and Pricing Data'!C410,'Unit Cost Source Data'!$A$2:$A$87,0)),IF(W410="Volume",INDEX('Unit Cost Source Data'!$M$2:$M$87,MATCH('Measurement and Pricing Data'!C410,'Unit Cost Source Data'!$A$2:$A$87,0)),IF(W410="Height",INDEX('Unit Cost Source Data'!$N$2:$N$87,MATCH('Measurement and Pricing Data'!C410,'Unit Cost Source Data'!$A$2:$A$87,0)),"n/a")))</f>
        <v>62.700681380483083</v>
      </c>
      <c r="Y410" s="27">
        <f>IF(W410="TFT",(F410/G410)^2*PI()/4*G410*X410,IF(W410="Volume",PI()*4/3*(H410/2)^2*H410/2*X410,IF(W410="DRT",INDEX('Unit Cost Source Data'!$K$2:$K$87,MATCH('Measurement and Pricing Data'!C410,'Unit Cost Source Data'!$A$2:$A$87,0)),IF(W410="CCT",(1.08)^E410*INDEX('Unit Cost Source Data'!$K$2:$K$87,MATCH('Measurement and Pricing Data'!C410,'Unit Cost Source Data'!$A$2:$A$87,0))*2.5,IF(W410="Height",X410*H410)))))</f>
        <v>1231.125</v>
      </c>
      <c r="Z410" s="27">
        <f>IF(W410="CCT","n/a",INDEX('Unit Cost Source Data'!$K$2:$K$87,MATCH('Measurement and Pricing Data'!C410,'Unit Cost Source Data'!$A$2:$A$87,0))*1.5)</f>
        <v>295.46999999999997</v>
      </c>
      <c r="AA410" s="15">
        <f t="shared" si="19"/>
        <v>369.33750000000009</v>
      </c>
      <c r="AB410" s="15">
        <f t="shared" si="20"/>
        <v>370</v>
      </c>
    </row>
    <row r="411" spans="1:28" ht="28.8" x14ac:dyDescent="0.3">
      <c r="A411" s="1">
        <v>410</v>
      </c>
      <c r="B411" s="1">
        <v>1</v>
      </c>
      <c r="C411" s="6" t="s">
        <v>44</v>
      </c>
      <c r="D411" s="1" t="str">
        <f>INDEX('Name Conversion Table'!$B$2:$B$31,MATCH('Measurement and Pricing Data'!C411,'Name Conversion Table'!$A$2:$A$31,0))</f>
        <v>Coast Live Oak</v>
      </c>
      <c r="E411" s="1" t="s">
        <v>4</v>
      </c>
      <c r="F411" s="39">
        <v>15</v>
      </c>
      <c r="G411" s="10">
        <v>2</v>
      </c>
      <c r="H411" s="4">
        <v>25</v>
      </c>
      <c r="I411" s="4" t="s">
        <v>33</v>
      </c>
      <c r="J411" s="4" t="s">
        <v>93</v>
      </c>
      <c r="K411" s="4" t="s">
        <v>33</v>
      </c>
      <c r="L411" s="4" t="s">
        <v>32</v>
      </c>
      <c r="M411" s="4" t="s">
        <v>63</v>
      </c>
      <c r="N411" s="4" t="s">
        <v>66</v>
      </c>
      <c r="O411" s="1" t="s">
        <v>181</v>
      </c>
      <c r="P411" s="9">
        <v>0.7</v>
      </c>
      <c r="Q411" s="30" t="s">
        <v>60</v>
      </c>
      <c r="R411" s="9">
        <v>1</v>
      </c>
      <c r="S411" s="30" t="s">
        <v>4</v>
      </c>
      <c r="T411" s="1" t="s">
        <v>4</v>
      </c>
      <c r="U411" s="1" t="s">
        <v>33</v>
      </c>
      <c r="V411" s="1" t="str">
        <f t="shared" si="18"/>
        <v>Y</v>
      </c>
      <c r="W411" s="1" t="s">
        <v>28</v>
      </c>
      <c r="X411" s="8">
        <f>IF(W411="TFT",INDEX('Unit Cost Source Data'!$L$2:$L$87,MATCH('Measurement and Pricing Data'!C411,'Unit Cost Source Data'!$A$2:$A$87,0)),IF(W411="Volume",INDEX('Unit Cost Source Data'!$M$2:$M$87,MATCH('Measurement and Pricing Data'!C411,'Unit Cost Source Data'!$A$2:$A$87,0)),IF(W411="Height",INDEX('Unit Cost Source Data'!$N$2:$N$87,MATCH('Measurement and Pricing Data'!C411,'Unit Cost Source Data'!$A$2:$A$87,0)),"n/a")))</f>
        <v>62.700681380483083</v>
      </c>
      <c r="Y411" s="27">
        <f>IF(W411="TFT",(F411/G411)^2*PI()/4*G411*X411,IF(W411="Volume",PI()*4/3*(H411/2)^2*H411/2*X411,IF(W411="DRT",INDEX('Unit Cost Source Data'!$K$2:$K$87,MATCH('Measurement and Pricing Data'!C411,'Unit Cost Source Data'!$A$2:$A$87,0)),IF(W411="CCT",(1.08)^E411*INDEX('Unit Cost Source Data'!$K$2:$K$87,MATCH('Measurement and Pricing Data'!C411,'Unit Cost Source Data'!$A$2:$A$87,0))*2.5,IF(W411="Height",X411*H411)))))</f>
        <v>5540.0624999999991</v>
      </c>
      <c r="Z411" s="27">
        <f>IF(W411="CCT","n/a",INDEX('Unit Cost Source Data'!$K$2:$K$87,MATCH('Measurement and Pricing Data'!C411,'Unit Cost Source Data'!$A$2:$A$87,0))*1.5)</f>
        <v>295.46999999999997</v>
      </c>
      <c r="AA411" s="15">
        <f t="shared" si="19"/>
        <v>1662.0187500000002</v>
      </c>
      <c r="AB411" s="15">
        <f t="shared" si="20"/>
        <v>1700</v>
      </c>
    </row>
    <row r="412" spans="1:28" ht="28.8" x14ac:dyDescent="0.3">
      <c r="A412" s="1">
        <v>411</v>
      </c>
      <c r="B412" s="1">
        <v>1</v>
      </c>
      <c r="C412" s="6" t="s">
        <v>44</v>
      </c>
      <c r="D412" s="1" t="str">
        <f>INDEX('Name Conversion Table'!$B$2:$B$31,MATCH('Measurement and Pricing Data'!C412,'Name Conversion Table'!$A$2:$A$31,0))</f>
        <v>Coast Live Oak</v>
      </c>
      <c r="E412" s="1" t="s">
        <v>4</v>
      </c>
      <c r="F412" s="39">
        <v>8</v>
      </c>
      <c r="G412" s="10">
        <v>1</v>
      </c>
      <c r="H412" s="4">
        <v>25</v>
      </c>
      <c r="I412" s="4" t="s">
        <v>33</v>
      </c>
      <c r="J412" s="4" t="s">
        <v>93</v>
      </c>
      <c r="K412" s="4" t="s">
        <v>33</v>
      </c>
      <c r="L412" s="4" t="s">
        <v>32</v>
      </c>
      <c r="M412" s="4" t="s">
        <v>63</v>
      </c>
      <c r="N412" s="4" t="s">
        <v>66</v>
      </c>
      <c r="O412" s="1" t="s">
        <v>181</v>
      </c>
      <c r="P412" s="9">
        <v>0.7</v>
      </c>
      <c r="Q412" s="30" t="s">
        <v>60</v>
      </c>
      <c r="R412" s="9">
        <v>1</v>
      </c>
      <c r="S412" s="30" t="s">
        <v>4</v>
      </c>
      <c r="T412" s="1" t="s">
        <v>4</v>
      </c>
      <c r="U412" s="1" t="s">
        <v>33</v>
      </c>
      <c r="V412" s="1" t="str">
        <f t="shared" si="18"/>
        <v>Y</v>
      </c>
      <c r="W412" s="1" t="s">
        <v>28</v>
      </c>
      <c r="X412" s="8">
        <f>IF(W412="TFT",INDEX('Unit Cost Source Data'!$L$2:$L$87,MATCH('Measurement and Pricing Data'!C412,'Unit Cost Source Data'!$A$2:$A$87,0)),IF(W412="Volume",INDEX('Unit Cost Source Data'!$M$2:$M$87,MATCH('Measurement and Pricing Data'!C412,'Unit Cost Source Data'!$A$2:$A$87,0)),IF(W412="Height",INDEX('Unit Cost Source Data'!$N$2:$N$87,MATCH('Measurement and Pricing Data'!C412,'Unit Cost Source Data'!$A$2:$A$87,0)),"n/a")))</f>
        <v>62.700681380483083</v>
      </c>
      <c r="Y412" s="27">
        <f>IF(W412="TFT",(F412/G412)^2*PI()/4*G412*X412,IF(W412="Volume",PI()*4/3*(H412/2)^2*H412/2*X412,IF(W412="DRT",INDEX('Unit Cost Source Data'!$K$2:$K$87,MATCH('Measurement and Pricing Data'!C412,'Unit Cost Source Data'!$A$2:$A$87,0)),IF(W412="CCT",(1.08)^E412*INDEX('Unit Cost Source Data'!$K$2:$K$87,MATCH('Measurement and Pricing Data'!C412,'Unit Cost Source Data'!$A$2:$A$87,0))*2.5,IF(W412="Height",X412*H412)))))</f>
        <v>3151.68</v>
      </c>
      <c r="Z412" s="27">
        <f>IF(W412="CCT","n/a",INDEX('Unit Cost Source Data'!$K$2:$K$87,MATCH('Measurement and Pricing Data'!C412,'Unit Cost Source Data'!$A$2:$A$87,0))*1.5)</f>
        <v>295.46999999999997</v>
      </c>
      <c r="AA412" s="15">
        <f t="shared" si="19"/>
        <v>945.50399999999991</v>
      </c>
      <c r="AB412" s="15">
        <f t="shared" si="20"/>
        <v>950</v>
      </c>
    </row>
    <row r="413" spans="1:28" ht="28.8" x14ac:dyDescent="0.3">
      <c r="A413" s="1">
        <v>412</v>
      </c>
      <c r="B413" s="1">
        <v>1</v>
      </c>
      <c r="C413" s="6" t="s">
        <v>44</v>
      </c>
      <c r="D413" s="1" t="str">
        <f>INDEX('Name Conversion Table'!$B$2:$B$31,MATCH('Measurement and Pricing Data'!C413,'Name Conversion Table'!$A$2:$A$31,0))</f>
        <v>Coast Live Oak</v>
      </c>
      <c r="E413" s="1" t="s">
        <v>4</v>
      </c>
      <c r="F413" s="39">
        <v>9</v>
      </c>
      <c r="G413" s="10">
        <v>1</v>
      </c>
      <c r="H413" s="4">
        <v>20</v>
      </c>
      <c r="I413" s="4" t="s">
        <v>33</v>
      </c>
      <c r="J413" s="4" t="s">
        <v>93</v>
      </c>
      <c r="K413" s="4" t="s">
        <v>33</v>
      </c>
      <c r="L413" s="4" t="s">
        <v>32</v>
      </c>
      <c r="M413" s="4" t="s">
        <v>63</v>
      </c>
      <c r="N413" s="4" t="s">
        <v>66</v>
      </c>
      <c r="O413" s="1" t="s">
        <v>181</v>
      </c>
      <c r="P413" s="9">
        <v>0.8</v>
      </c>
      <c r="Q413" s="30" t="s">
        <v>60</v>
      </c>
      <c r="R413" s="9">
        <v>1</v>
      </c>
      <c r="S413" s="30" t="s">
        <v>4</v>
      </c>
      <c r="T413" s="1" t="s">
        <v>4</v>
      </c>
      <c r="U413" s="1" t="s">
        <v>33</v>
      </c>
      <c r="V413" s="1" t="str">
        <f t="shared" si="18"/>
        <v>Y</v>
      </c>
      <c r="W413" s="1" t="s">
        <v>28</v>
      </c>
      <c r="X413" s="8">
        <f>IF(W413="TFT",INDEX('Unit Cost Source Data'!$L$2:$L$87,MATCH('Measurement and Pricing Data'!C413,'Unit Cost Source Data'!$A$2:$A$87,0)),IF(W413="Volume",INDEX('Unit Cost Source Data'!$M$2:$M$87,MATCH('Measurement and Pricing Data'!C413,'Unit Cost Source Data'!$A$2:$A$87,0)),IF(W413="Height",INDEX('Unit Cost Source Data'!$N$2:$N$87,MATCH('Measurement and Pricing Data'!C413,'Unit Cost Source Data'!$A$2:$A$87,0)),"n/a")))</f>
        <v>62.700681380483083</v>
      </c>
      <c r="Y413" s="27">
        <f>IF(W413="TFT",(F413/G413)^2*PI()/4*G413*X413,IF(W413="Volume",PI()*4/3*(H413/2)^2*H413/2*X413,IF(W413="DRT",INDEX('Unit Cost Source Data'!$K$2:$K$87,MATCH('Measurement and Pricing Data'!C413,'Unit Cost Source Data'!$A$2:$A$87,0)),IF(W413="CCT",(1.08)^E413*INDEX('Unit Cost Source Data'!$K$2:$K$87,MATCH('Measurement and Pricing Data'!C413,'Unit Cost Source Data'!$A$2:$A$87,0))*2.5,IF(W413="Height",X413*H413)))))</f>
        <v>3988.8449999999993</v>
      </c>
      <c r="Z413" s="27">
        <f>IF(W413="CCT","n/a",INDEX('Unit Cost Source Data'!$K$2:$K$87,MATCH('Measurement and Pricing Data'!C413,'Unit Cost Source Data'!$A$2:$A$87,0))*1.5)</f>
        <v>295.46999999999997</v>
      </c>
      <c r="AA413" s="15">
        <f t="shared" si="19"/>
        <v>797.76900000000023</v>
      </c>
      <c r="AB413" s="15">
        <f t="shared" si="20"/>
        <v>800</v>
      </c>
    </row>
    <row r="414" spans="1:28" ht="28.8" x14ac:dyDescent="0.3">
      <c r="A414" s="1">
        <v>413</v>
      </c>
      <c r="B414" s="1">
        <v>1</v>
      </c>
      <c r="C414" s="6" t="s">
        <v>44</v>
      </c>
      <c r="D414" s="1" t="str">
        <f>INDEX('Name Conversion Table'!$B$2:$B$31,MATCH('Measurement and Pricing Data'!C414,'Name Conversion Table'!$A$2:$A$31,0))</f>
        <v>Coast Live Oak</v>
      </c>
      <c r="E414" s="1" t="s">
        <v>4</v>
      </c>
      <c r="F414" s="39">
        <v>29</v>
      </c>
      <c r="G414" s="10">
        <v>4</v>
      </c>
      <c r="H414" s="4">
        <v>30</v>
      </c>
      <c r="I414" s="4" t="s">
        <v>33</v>
      </c>
      <c r="J414" s="4" t="s">
        <v>93</v>
      </c>
      <c r="K414" s="4" t="s">
        <v>33</v>
      </c>
      <c r="L414" s="4" t="s">
        <v>32</v>
      </c>
      <c r="M414" s="4" t="s">
        <v>63</v>
      </c>
      <c r="N414" s="4" t="s">
        <v>66</v>
      </c>
      <c r="O414" s="1" t="s">
        <v>181</v>
      </c>
      <c r="P414" s="9">
        <v>0.7</v>
      </c>
      <c r="Q414" s="30" t="s">
        <v>60</v>
      </c>
      <c r="R414" s="9">
        <v>1</v>
      </c>
      <c r="S414" s="30" t="s">
        <v>4</v>
      </c>
      <c r="T414" s="1" t="s">
        <v>4</v>
      </c>
      <c r="U414" s="1" t="s">
        <v>33</v>
      </c>
      <c r="V414" s="1" t="str">
        <f t="shared" si="18"/>
        <v>Y</v>
      </c>
      <c r="W414" s="1" t="s">
        <v>28</v>
      </c>
      <c r="X414" s="8">
        <f>IF(W414="TFT",INDEX('Unit Cost Source Data'!$L$2:$L$87,MATCH('Measurement and Pricing Data'!C414,'Unit Cost Source Data'!$A$2:$A$87,0)),IF(W414="Volume",INDEX('Unit Cost Source Data'!$M$2:$M$87,MATCH('Measurement and Pricing Data'!C414,'Unit Cost Source Data'!$A$2:$A$87,0)),IF(W414="Height",INDEX('Unit Cost Source Data'!$N$2:$N$87,MATCH('Measurement and Pricing Data'!C414,'Unit Cost Source Data'!$A$2:$A$87,0)),"n/a")))</f>
        <v>62.700681380483083</v>
      </c>
      <c r="Y414" s="27">
        <f>IF(W414="TFT",(F414/G414)^2*PI()/4*G414*X414,IF(W414="Volume",PI()*4/3*(H414/2)^2*H414/2*X414,IF(W414="DRT",INDEX('Unit Cost Source Data'!$K$2:$K$87,MATCH('Measurement and Pricing Data'!C414,'Unit Cost Source Data'!$A$2:$A$87,0)),IF(W414="CCT",(1.08)^E414*INDEX('Unit Cost Source Data'!$K$2:$K$87,MATCH('Measurement and Pricing Data'!C414,'Unit Cost Source Data'!$A$2:$A$87,0))*2.5,IF(W414="Height",X414*H414)))))</f>
        <v>10353.76125</v>
      </c>
      <c r="Z414" s="27">
        <f>IF(W414="CCT","n/a",INDEX('Unit Cost Source Data'!$K$2:$K$87,MATCH('Measurement and Pricing Data'!C414,'Unit Cost Source Data'!$A$2:$A$87,0))*1.5)</f>
        <v>295.46999999999997</v>
      </c>
      <c r="AA414" s="15">
        <f t="shared" si="19"/>
        <v>3106.1283749999993</v>
      </c>
      <c r="AB414" s="15">
        <f t="shared" si="20"/>
        <v>3100</v>
      </c>
    </row>
    <row r="415" spans="1:28" ht="28.8" x14ac:dyDescent="0.3">
      <c r="A415" s="1">
        <v>414</v>
      </c>
      <c r="B415" s="1">
        <v>1</v>
      </c>
      <c r="C415" s="6" t="s">
        <v>44</v>
      </c>
      <c r="D415" s="1" t="str">
        <f>INDEX('Name Conversion Table'!$B$2:$B$31,MATCH('Measurement and Pricing Data'!C415,'Name Conversion Table'!$A$2:$A$31,0))</f>
        <v>Coast Live Oak</v>
      </c>
      <c r="E415" s="1" t="s">
        <v>4</v>
      </c>
      <c r="F415" s="39">
        <v>6</v>
      </c>
      <c r="G415" s="10">
        <v>1</v>
      </c>
      <c r="H415" s="4">
        <v>20</v>
      </c>
      <c r="I415" s="4" t="s">
        <v>33</v>
      </c>
      <c r="J415" s="4" t="s">
        <v>93</v>
      </c>
      <c r="K415" s="4" t="s">
        <v>33</v>
      </c>
      <c r="L415" s="4" t="s">
        <v>32</v>
      </c>
      <c r="M415" s="4" t="s">
        <v>63</v>
      </c>
      <c r="N415" s="4" t="s">
        <v>66</v>
      </c>
      <c r="O415" s="1" t="s">
        <v>181</v>
      </c>
      <c r="P415" s="9">
        <v>0.8</v>
      </c>
      <c r="Q415" s="30" t="s">
        <v>60</v>
      </c>
      <c r="R415" s="9">
        <v>0.85</v>
      </c>
      <c r="S415" s="30" t="s">
        <v>161</v>
      </c>
      <c r="T415" s="1" t="s">
        <v>4</v>
      </c>
      <c r="U415" s="1" t="s">
        <v>33</v>
      </c>
      <c r="V415" s="1" t="str">
        <f t="shared" si="18"/>
        <v>Y</v>
      </c>
      <c r="W415" s="1" t="s">
        <v>28</v>
      </c>
      <c r="X415" s="8">
        <f>IF(W415="TFT",INDEX('Unit Cost Source Data'!$L$2:$L$87,MATCH('Measurement and Pricing Data'!C415,'Unit Cost Source Data'!$A$2:$A$87,0)),IF(W415="Volume",INDEX('Unit Cost Source Data'!$M$2:$M$87,MATCH('Measurement and Pricing Data'!C415,'Unit Cost Source Data'!$A$2:$A$87,0)),IF(W415="Height",INDEX('Unit Cost Source Data'!$N$2:$N$87,MATCH('Measurement and Pricing Data'!C415,'Unit Cost Source Data'!$A$2:$A$87,0)),"n/a")))</f>
        <v>62.700681380483083</v>
      </c>
      <c r="Y415" s="27">
        <f>IF(W415="TFT",(F415/G415)^2*PI()/4*G415*X415,IF(W415="Volume",PI()*4/3*(H415/2)^2*H415/2*X415,IF(W415="DRT",INDEX('Unit Cost Source Data'!$K$2:$K$87,MATCH('Measurement and Pricing Data'!C415,'Unit Cost Source Data'!$A$2:$A$87,0)),IF(W415="CCT",(1.08)^E415*INDEX('Unit Cost Source Data'!$K$2:$K$87,MATCH('Measurement and Pricing Data'!C415,'Unit Cost Source Data'!$A$2:$A$87,0))*2.5,IF(W415="Height",X415*H415)))))</f>
        <v>1772.82</v>
      </c>
      <c r="Z415" s="27">
        <f>IF(W415="CCT","n/a",INDEX('Unit Cost Source Data'!$K$2:$K$87,MATCH('Measurement and Pricing Data'!C415,'Unit Cost Source Data'!$A$2:$A$87,0))*1.5)</f>
        <v>295.46999999999997</v>
      </c>
      <c r="AA415" s="15">
        <f t="shared" si="19"/>
        <v>88.640999999999849</v>
      </c>
      <c r="AB415" s="15">
        <f t="shared" si="20"/>
        <v>89</v>
      </c>
    </row>
    <row r="416" spans="1:28" ht="28.8" x14ac:dyDescent="0.3">
      <c r="A416" s="1">
        <v>415</v>
      </c>
      <c r="B416" s="1">
        <v>1</v>
      </c>
      <c r="C416" s="6" t="s">
        <v>44</v>
      </c>
      <c r="D416" s="1" t="str">
        <f>INDEX('Name Conversion Table'!$B$2:$B$31,MATCH('Measurement and Pricing Data'!C416,'Name Conversion Table'!$A$2:$A$31,0))</f>
        <v>Coast Live Oak</v>
      </c>
      <c r="E416" s="1" t="s">
        <v>4</v>
      </c>
      <c r="F416" s="39">
        <v>9</v>
      </c>
      <c r="G416" s="10">
        <v>1</v>
      </c>
      <c r="H416" s="4">
        <v>25</v>
      </c>
      <c r="I416" s="4" t="s">
        <v>33</v>
      </c>
      <c r="J416" s="4" t="s">
        <v>93</v>
      </c>
      <c r="K416" s="4" t="s">
        <v>33</v>
      </c>
      <c r="L416" s="4" t="s">
        <v>32</v>
      </c>
      <c r="M416" s="4" t="s">
        <v>72</v>
      </c>
      <c r="N416" s="4" t="s">
        <v>66</v>
      </c>
      <c r="O416" s="1" t="s">
        <v>181</v>
      </c>
      <c r="P416" s="9">
        <v>0.8</v>
      </c>
      <c r="Q416" s="30" t="s">
        <v>72</v>
      </c>
      <c r="R416" s="9">
        <v>1</v>
      </c>
      <c r="S416" s="30" t="s">
        <v>4</v>
      </c>
      <c r="T416" s="1" t="s">
        <v>4</v>
      </c>
      <c r="U416" s="1" t="s">
        <v>33</v>
      </c>
      <c r="V416" s="1" t="str">
        <f t="shared" si="18"/>
        <v>Y</v>
      </c>
      <c r="W416" s="1" t="s">
        <v>28</v>
      </c>
      <c r="X416" s="8">
        <f>IF(W416="TFT",INDEX('Unit Cost Source Data'!$L$2:$L$87,MATCH('Measurement and Pricing Data'!C416,'Unit Cost Source Data'!$A$2:$A$87,0)),IF(W416="Volume",INDEX('Unit Cost Source Data'!$M$2:$M$87,MATCH('Measurement and Pricing Data'!C416,'Unit Cost Source Data'!$A$2:$A$87,0)),IF(W416="Height",INDEX('Unit Cost Source Data'!$N$2:$N$87,MATCH('Measurement and Pricing Data'!C416,'Unit Cost Source Data'!$A$2:$A$87,0)),"n/a")))</f>
        <v>62.700681380483083</v>
      </c>
      <c r="Y416" s="27">
        <f>IF(W416="TFT",(F416/G416)^2*PI()/4*G416*X416,IF(W416="Volume",PI()*4/3*(H416/2)^2*H416/2*X416,IF(W416="DRT",INDEX('Unit Cost Source Data'!$K$2:$K$87,MATCH('Measurement and Pricing Data'!C416,'Unit Cost Source Data'!$A$2:$A$87,0)),IF(W416="CCT",(1.08)^E416*INDEX('Unit Cost Source Data'!$K$2:$K$87,MATCH('Measurement and Pricing Data'!C416,'Unit Cost Source Data'!$A$2:$A$87,0))*2.5,IF(W416="Height",X416*H416)))))</f>
        <v>3988.8449999999993</v>
      </c>
      <c r="Z416" s="27">
        <f>IF(W416="CCT","n/a",INDEX('Unit Cost Source Data'!$K$2:$K$87,MATCH('Measurement and Pricing Data'!C416,'Unit Cost Source Data'!$A$2:$A$87,0))*1.5)</f>
        <v>295.46999999999997</v>
      </c>
      <c r="AA416" s="15">
        <f t="shared" si="19"/>
        <v>797.76900000000023</v>
      </c>
      <c r="AB416" s="15">
        <f t="shared" si="20"/>
        <v>800</v>
      </c>
    </row>
    <row r="417" spans="1:28" ht="28.8" x14ac:dyDescent="0.3">
      <c r="A417" s="1">
        <v>416</v>
      </c>
      <c r="B417" s="1">
        <v>1</v>
      </c>
      <c r="C417" s="6" t="s">
        <v>44</v>
      </c>
      <c r="D417" s="1" t="str">
        <f>INDEX('Name Conversion Table'!$B$2:$B$31,MATCH('Measurement and Pricing Data'!C417,'Name Conversion Table'!$A$2:$A$31,0))</f>
        <v>Coast Live Oak</v>
      </c>
      <c r="E417" s="1" t="s">
        <v>4</v>
      </c>
      <c r="F417" s="39">
        <v>9</v>
      </c>
      <c r="G417" s="10">
        <v>1</v>
      </c>
      <c r="H417" s="4">
        <v>30</v>
      </c>
      <c r="I417" s="4" t="s">
        <v>33</v>
      </c>
      <c r="J417" s="4" t="s">
        <v>93</v>
      </c>
      <c r="K417" s="4" t="s">
        <v>33</v>
      </c>
      <c r="L417" s="4" t="s">
        <v>32</v>
      </c>
      <c r="M417" s="4" t="s">
        <v>72</v>
      </c>
      <c r="N417" s="4" t="s">
        <v>66</v>
      </c>
      <c r="O417" s="1" t="s">
        <v>181</v>
      </c>
      <c r="P417" s="9">
        <v>0.7</v>
      </c>
      <c r="Q417" s="30" t="s">
        <v>108</v>
      </c>
      <c r="R417" s="9">
        <v>1</v>
      </c>
      <c r="S417" s="30" t="s">
        <v>4</v>
      </c>
      <c r="T417" s="1" t="s">
        <v>4</v>
      </c>
      <c r="U417" s="1" t="s">
        <v>33</v>
      </c>
      <c r="V417" s="1" t="str">
        <f t="shared" si="18"/>
        <v>Y</v>
      </c>
      <c r="W417" s="1" t="s">
        <v>28</v>
      </c>
      <c r="X417" s="8">
        <f>IF(W417="TFT",INDEX('Unit Cost Source Data'!$L$2:$L$87,MATCH('Measurement and Pricing Data'!C417,'Unit Cost Source Data'!$A$2:$A$87,0)),IF(W417="Volume",INDEX('Unit Cost Source Data'!$M$2:$M$87,MATCH('Measurement and Pricing Data'!C417,'Unit Cost Source Data'!$A$2:$A$87,0)),IF(W417="Height",INDEX('Unit Cost Source Data'!$N$2:$N$87,MATCH('Measurement and Pricing Data'!C417,'Unit Cost Source Data'!$A$2:$A$87,0)),"n/a")))</f>
        <v>62.700681380483083</v>
      </c>
      <c r="Y417" s="27">
        <f>IF(W417="TFT",(F417/G417)^2*PI()/4*G417*X417,IF(W417="Volume",PI()*4/3*(H417/2)^2*H417/2*X417,IF(W417="DRT",INDEX('Unit Cost Source Data'!$K$2:$K$87,MATCH('Measurement and Pricing Data'!C417,'Unit Cost Source Data'!$A$2:$A$87,0)),IF(W417="CCT",(1.08)^E417*INDEX('Unit Cost Source Data'!$K$2:$K$87,MATCH('Measurement and Pricing Data'!C417,'Unit Cost Source Data'!$A$2:$A$87,0))*2.5,IF(W417="Height",X417*H417)))))</f>
        <v>3988.8449999999993</v>
      </c>
      <c r="Z417" s="27">
        <f>IF(W417="CCT","n/a",INDEX('Unit Cost Source Data'!$K$2:$K$87,MATCH('Measurement and Pricing Data'!C417,'Unit Cost Source Data'!$A$2:$A$87,0))*1.5)</f>
        <v>295.46999999999997</v>
      </c>
      <c r="AA417" s="15">
        <f t="shared" si="19"/>
        <v>1196.6535000000003</v>
      </c>
      <c r="AB417" s="15">
        <f t="shared" si="20"/>
        <v>1200</v>
      </c>
    </row>
    <row r="418" spans="1:28" ht="28.8" x14ac:dyDescent="0.3">
      <c r="A418" s="1">
        <v>417</v>
      </c>
      <c r="B418" s="1">
        <v>1</v>
      </c>
      <c r="C418" s="6" t="s">
        <v>44</v>
      </c>
      <c r="D418" s="1" t="str">
        <f>INDEX('Name Conversion Table'!$B$2:$B$31,MATCH('Measurement and Pricing Data'!C418,'Name Conversion Table'!$A$2:$A$31,0))</f>
        <v>Coast Live Oak</v>
      </c>
      <c r="E418" s="1" t="s">
        <v>4</v>
      </c>
      <c r="F418" s="39">
        <v>10</v>
      </c>
      <c r="G418" s="10">
        <v>1</v>
      </c>
      <c r="H418" s="4">
        <v>25</v>
      </c>
      <c r="I418" s="4" t="s">
        <v>33</v>
      </c>
      <c r="J418" s="4" t="s">
        <v>93</v>
      </c>
      <c r="K418" s="4" t="s">
        <v>33</v>
      </c>
      <c r="L418" s="4" t="s">
        <v>32</v>
      </c>
      <c r="M418" s="4" t="s">
        <v>72</v>
      </c>
      <c r="N418" s="4" t="s">
        <v>66</v>
      </c>
      <c r="O418" s="1" t="s">
        <v>181</v>
      </c>
      <c r="P418" s="9">
        <v>0.8</v>
      </c>
      <c r="Q418" s="30" t="s">
        <v>64</v>
      </c>
      <c r="R418" s="9">
        <v>0.9</v>
      </c>
      <c r="S418" s="30" t="s">
        <v>173</v>
      </c>
      <c r="T418" s="1" t="s">
        <v>4</v>
      </c>
      <c r="U418" s="1" t="s">
        <v>33</v>
      </c>
      <c r="V418" s="1" t="str">
        <f t="shared" si="18"/>
        <v>Y</v>
      </c>
      <c r="W418" s="1" t="s">
        <v>28</v>
      </c>
      <c r="X418" s="8">
        <f>IF(W418="TFT",INDEX('Unit Cost Source Data'!$L$2:$L$87,MATCH('Measurement and Pricing Data'!C418,'Unit Cost Source Data'!$A$2:$A$87,0)),IF(W418="Volume",INDEX('Unit Cost Source Data'!$M$2:$M$87,MATCH('Measurement and Pricing Data'!C418,'Unit Cost Source Data'!$A$2:$A$87,0)),IF(W418="Height",INDEX('Unit Cost Source Data'!$N$2:$N$87,MATCH('Measurement and Pricing Data'!C418,'Unit Cost Source Data'!$A$2:$A$87,0)),"n/a")))</f>
        <v>62.700681380483083</v>
      </c>
      <c r="Y418" s="27">
        <f>IF(W418="TFT",(F418/G418)^2*PI()/4*G418*X418,IF(W418="Volume",PI()*4/3*(H418/2)^2*H418/2*X418,IF(W418="DRT",INDEX('Unit Cost Source Data'!$K$2:$K$87,MATCH('Measurement and Pricing Data'!C418,'Unit Cost Source Data'!$A$2:$A$87,0)),IF(W418="CCT",(1.08)^E418*INDEX('Unit Cost Source Data'!$K$2:$K$87,MATCH('Measurement and Pricing Data'!C418,'Unit Cost Source Data'!$A$2:$A$87,0))*2.5,IF(W418="Height",X418*H418)))))</f>
        <v>4924.5</v>
      </c>
      <c r="Z418" s="27">
        <f>IF(W418="CCT","n/a",INDEX('Unit Cost Source Data'!$K$2:$K$87,MATCH('Measurement and Pricing Data'!C418,'Unit Cost Source Data'!$A$2:$A$87,0))*1.5)</f>
        <v>295.46999999999997</v>
      </c>
      <c r="AA418" s="15">
        <f t="shared" si="19"/>
        <v>492.44999999999982</v>
      </c>
      <c r="AB418" s="15">
        <f t="shared" si="20"/>
        <v>490</v>
      </c>
    </row>
    <row r="419" spans="1:28" ht="28.8" x14ac:dyDescent="0.3">
      <c r="A419" s="1">
        <v>418</v>
      </c>
      <c r="B419" s="1">
        <v>1</v>
      </c>
      <c r="C419" s="6" t="s">
        <v>44</v>
      </c>
      <c r="D419" s="1" t="str">
        <f>INDEX('Name Conversion Table'!$B$2:$B$31,MATCH('Measurement and Pricing Data'!C419,'Name Conversion Table'!$A$2:$A$31,0))</f>
        <v>Coast Live Oak</v>
      </c>
      <c r="E419" s="1" t="s">
        <v>4</v>
      </c>
      <c r="F419" s="39">
        <v>11</v>
      </c>
      <c r="G419" s="10">
        <v>2</v>
      </c>
      <c r="H419" s="4">
        <v>18</v>
      </c>
      <c r="I419" s="4" t="s">
        <v>33</v>
      </c>
      <c r="J419" s="4" t="s">
        <v>93</v>
      </c>
      <c r="K419" s="4" t="s">
        <v>33</v>
      </c>
      <c r="L419" s="4" t="s">
        <v>32</v>
      </c>
      <c r="M419" s="4" t="s">
        <v>14</v>
      </c>
      <c r="N419" s="4" t="s">
        <v>66</v>
      </c>
      <c r="O419" s="1" t="s">
        <v>181</v>
      </c>
      <c r="P419" s="9">
        <v>0</v>
      </c>
      <c r="Q419" s="30" t="s">
        <v>55</v>
      </c>
      <c r="R419" s="9">
        <v>1</v>
      </c>
      <c r="S419" s="30" t="s">
        <v>4</v>
      </c>
      <c r="T419" s="1" t="s">
        <v>4</v>
      </c>
      <c r="U419" s="1" t="s">
        <v>33</v>
      </c>
      <c r="V419" s="1" t="str">
        <f t="shared" si="18"/>
        <v>N</v>
      </c>
      <c r="W419" s="1" t="s">
        <v>28</v>
      </c>
      <c r="X419" s="8">
        <f>IF(W419="TFT",INDEX('Unit Cost Source Data'!$L$2:$L$87,MATCH('Measurement and Pricing Data'!C419,'Unit Cost Source Data'!$A$2:$A$87,0)),IF(W419="Volume",INDEX('Unit Cost Source Data'!$M$2:$M$87,MATCH('Measurement and Pricing Data'!C419,'Unit Cost Source Data'!$A$2:$A$87,0)),IF(W419="Height",INDEX('Unit Cost Source Data'!$N$2:$N$87,MATCH('Measurement and Pricing Data'!C419,'Unit Cost Source Data'!$A$2:$A$87,0)),"n/a")))</f>
        <v>62.700681380483083</v>
      </c>
      <c r="Y419" s="27">
        <f>IF(W419="TFT",(F419/G419)^2*PI()/4*G419*X419,IF(W419="Volume",PI()*4/3*(H419/2)^2*H419/2*X419,IF(W419="DRT",INDEX('Unit Cost Source Data'!$K$2:$K$87,MATCH('Measurement and Pricing Data'!C419,'Unit Cost Source Data'!$A$2:$A$87,0)),IF(W419="CCT",(1.08)^E419*INDEX('Unit Cost Source Data'!$K$2:$K$87,MATCH('Measurement and Pricing Data'!C419,'Unit Cost Source Data'!$A$2:$A$87,0))*2.5,IF(W419="Height",X419*H419)))))</f>
        <v>2979.3224999999998</v>
      </c>
      <c r="Z419" s="27">
        <f>IF(W419="CCT","n/a",INDEX('Unit Cost Source Data'!$K$2:$K$87,MATCH('Measurement and Pricing Data'!C419,'Unit Cost Source Data'!$A$2:$A$87,0))*1.5)</f>
        <v>295.46999999999997</v>
      </c>
      <c r="AA419" s="15">
        <f t="shared" si="19"/>
        <v>3274.7924999999996</v>
      </c>
      <c r="AB419" s="15">
        <f t="shared" si="20"/>
        <v>3300</v>
      </c>
    </row>
    <row r="420" spans="1:28" ht="28.8" x14ac:dyDescent="0.3">
      <c r="A420" s="1">
        <v>419</v>
      </c>
      <c r="B420" s="1">
        <v>1</v>
      </c>
      <c r="C420" s="6" t="s">
        <v>44</v>
      </c>
      <c r="D420" s="1" t="str">
        <f>INDEX('Name Conversion Table'!$B$2:$B$31,MATCH('Measurement and Pricing Data'!C420,'Name Conversion Table'!$A$2:$A$31,0))</f>
        <v>Coast Live Oak</v>
      </c>
      <c r="E420" s="1" t="s">
        <v>4</v>
      </c>
      <c r="F420" s="39">
        <v>9</v>
      </c>
      <c r="G420" s="10">
        <v>1</v>
      </c>
      <c r="H420" s="4">
        <v>18</v>
      </c>
      <c r="I420" s="4" t="s">
        <v>33</v>
      </c>
      <c r="J420" s="4" t="s">
        <v>93</v>
      </c>
      <c r="K420" s="4" t="s">
        <v>33</v>
      </c>
      <c r="L420" s="4" t="s">
        <v>32</v>
      </c>
      <c r="M420" s="4" t="s">
        <v>63</v>
      </c>
      <c r="N420" s="4" t="s">
        <v>66</v>
      </c>
      <c r="O420" s="1" t="s">
        <v>181</v>
      </c>
      <c r="P420" s="9">
        <v>0.6</v>
      </c>
      <c r="Q420" s="30" t="s">
        <v>60</v>
      </c>
      <c r="R420" s="9">
        <v>1</v>
      </c>
      <c r="S420" s="30" t="s">
        <v>4</v>
      </c>
      <c r="T420" s="1" t="s">
        <v>4</v>
      </c>
      <c r="U420" s="1" t="s">
        <v>33</v>
      </c>
      <c r="V420" s="1" t="str">
        <f t="shared" si="18"/>
        <v>Y</v>
      </c>
      <c r="W420" s="1" t="s">
        <v>28</v>
      </c>
      <c r="X420" s="8">
        <f>IF(W420="TFT",INDEX('Unit Cost Source Data'!$L$2:$L$87,MATCH('Measurement and Pricing Data'!C420,'Unit Cost Source Data'!$A$2:$A$87,0)),IF(W420="Volume",INDEX('Unit Cost Source Data'!$M$2:$M$87,MATCH('Measurement and Pricing Data'!C420,'Unit Cost Source Data'!$A$2:$A$87,0)),IF(W420="Height",INDEX('Unit Cost Source Data'!$N$2:$N$87,MATCH('Measurement and Pricing Data'!C420,'Unit Cost Source Data'!$A$2:$A$87,0)),"n/a")))</f>
        <v>62.700681380483083</v>
      </c>
      <c r="Y420" s="27">
        <f>IF(W420="TFT",(F420/G420)^2*PI()/4*G420*X420,IF(W420="Volume",PI()*4/3*(H420/2)^2*H420/2*X420,IF(W420="DRT",INDEX('Unit Cost Source Data'!$K$2:$K$87,MATCH('Measurement and Pricing Data'!C420,'Unit Cost Source Data'!$A$2:$A$87,0)),IF(W420="CCT",(1.08)^E420*INDEX('Unit Cost Source Data'!$K$2:$K$87,MATCH('Measurement and Pricing Data'!C420,'Unit Cost Source Data'!$A$2:$A$87,0))*2.5,IF(W420="Height",X420*H420)))))</f>
        <v>3988.8449999999993</v>
      </c>
      <c r="Z420" s="27">
        <f>IF(W420="CCT","n/a",INDEX('Unit Cost Source Data'!$K$2:$K$87,MATCH('Measurement and Pricing Data'!C420,'Unit Cost Source Data'!$A$2:$A$87,0))*1.5)</f>
        <v>295.46999999999997</v>
      </c>
      <c r="AA420" s="15">
        <f t="shared" si="19"/>
        <v>1595.5380000000005</v>
      </c>
      <c r="AB420" s="15">
        <f t="shared" si="20"/>
        <v>1600</v>
      </c>
    </row>
    <row r="421" spans="1:28" ht="28.8" x14ac:dyDescent="0.3">
      <c r="A421" s="1">
        <v>420</v>
      </c>
      <c r="B421" s="1">
        <v>1</v>
      </c>
      <c r="C421" s="6" t="s">
        <v>44</v>
      </c>
      <c r="D421" s="1" t="str">
        <f>INDEX('Name Conversion Table'!$B$2:$B$31,MATCH('Measurement and Pricing Data'!C421,'Name Conversion Table'!$A$2:$A$31,0))</f>
        <v>Coast Live Oak</v>
      </c>
      <c r="E421" s="1" t="s">
        <v>4</v>
      </c>
      <c r="F421" s="39">
        <v>7</v>
      </c>
      <c r="G421" s="10">
        <v>2</v>
      </c>
      <c r="H421" s="4">
        <v>18</v>
      </c>
      <c r="I421" s="4" t="s">
        <v>33</v>
      </c>
      <c r="J421" s="4" t="s">
        <v>93</v>
      </c>
      <c r="K421" s="4" t="s">
        <v>33</v>
      </c>
      <c r="L421" s="4" t="s">
        <v>32</v>
      </c>
      <c r="M421" s="4" t="s">
        <v>63</v>
      </c>
      <c r="N421" s="4" t="s">
        <v>66</v>
      </c>
      <c r="O421" s="1" t="s">
        <v>181</v>
      </c>
      <c r="P421" s="9">
        <v>0.4</v>
      </c>
      <c r="Q421" s="30" t="s">
        <v>60</v>
      </c>
      <c r="R421" s="9">
        <v>1</v>
      </c>
      <c r="S421" s="30" t="s">
        <v>4</v>
      </c>
      <c r="T421" s="1" t="s">
        <v>4</v>
      </c>
      <c r="U421" s="1" t="s">
        <v>33</v>
      </c>
      <c r="V421" s="1" t="str">
        <f t="shared" si="18"/>
        <v>Y</v>
      </c>
      <c r="W421" s="1" t="s">
        <v>28</v>
      </c>
      <c r="X421" s="8">
        <f>IF(W421="TFT",INDEX('Unit Cost Source Data'!$L$2:$L$87,MATCH('Measurement and Pricing Data'!C421,'Unit Cost Source Data'!$A$2:$A$87,0)),IF(W421="Volume",INDEX('Unit Cost Source Data'!$M$2:$M$87,MATCH('Measurement and Pricing Data'!C421,'Unit Cost Source Data'!$A$2:$A$87,0)),IF(W421="Height",INDEX('Unit Cost Source Data'!$N$2:$N$87,MATCH('Measurement and Pricing Data'!C421,'Unit Cost Source Data'!$A$2:$A$87,0)),"n/a")))</f>
        <v>62.700681380483083</v>
      </c>
      <c r="Y421" s="27">
        <f>IF(W421="TFT",(F421/G421)^2*PI()/4*G421*X421,IF(W421="Volume",PI()*4/3*(H421/2)^2*H421/2*X421,IF(W421="DRT",INDEX('Unit Cost Source Data'!$K$2:$K$87,MATCH('Measurement and Pricing Data'!C421,'Unit Cost Source Data'!$A$2:$A$87,0)),IF(W421="CCT",(1.08)^E421*INDEX('Unit Cost Source Data'!$K$2:$K$87,MATCH('Measurement and Pricing Data'!C421,'Unit Cost Source Data'!$A$2:$A$87,0))*2.5,IF(W421="Height",X421*H421)))))</f>
        <v>1206.5024999999998</v>
      </c>
      <c r="Z421" s="27">
        <f>IF(W421="CCT","n/a",INDEX('Unit Cost Source Data'!$K$2:$K$87,MATCH('Measurement and Pricing Data'!C421,'Unit Cost Source Data'!$A$2:$A$87,0))*1.5)</f>
        <v>295.46999999999997</v>
      </c>
      <c r="AA421" s="15">
        <f t="shared" si="19"/>
        <v>723.90149999999994</v>
      </c>
      <c r="AB421" s="15">
        <f t="shared" si="20"/>
        <v>720</v>
      </c>
    </row>
    <row r="422" spans="1:28" ht="28.8" x14ac:dyDescent="0.3">
      <c r="A422" s="1">
        <v>421</v>
      </c>
      <c r="B422" s="1">
        <v>1</v>
      </c>
      <c r="C422" s="6" t="s">
        <v>59</v>
      </c>
      <c r="D422" s="1" t="str">
        <f>INDEX('Name Conversion Table'!$B$2:$B$31,MATCH('Measurement and Pricing Data'!C422,'Name Conversion Table'!$A$2:$A$31,0))</f>
        <v>Toyon</v>
      </c>
      <c r="E422" s="1" t="s">
        <v>4</v>
      </c>
      <c r="F422" s="39" t="s">
        <v>16</v>
      </c>
      <c r="G422" s="10" t="s">
        <v>16</v>
      </c>
      <c r="H422" s="4">
        <v>12</v>
      </c>
      <c r="I422" s="4" t="s">
        <v>33</v>
      </c>
      <c r="J422" s="4" t="s">
        <v>93</v>
      </c>
      <c r="K422" s="4" t="s">
        <v>33</v>
      </c>
      <c r="L422" s="4" t="s">
        <v>32</v>
      </c>
      <c r="M422" s="4" t="s">
        <v>96</v>
      </c>
      <c r="N422" s="4" t="s">
        <v>66</v>
      </c>
      <c r="O422" s="1" t="s">
        <v>181</v>
      </c>
      <c r="P422" s="9">
        <v>0.4</v>
      </c>
      <c r="Q422" s="30" t="s">
        <v>71</v>
      </c>
      <c r="R422" s="9">
        <v>1</v>
      </c>
      <c r="S422" s="30" t="s">
        <v>4</v>
      </c>
      <c r="T422" s="1" t="s">
        <v>4</v>
      </c>
      <c r="U422" s="1" t="s">
        <v>33</v>
      </c>
      <c r="V422" s="1" t="str">
        <f t="shared" si="18"/>
        <v>Y</v>
      </c>
      <c r="W422" s="1" t="s">
        <v>35</v>
      </c>
      <c r="X422" s="8">
        <f>IF(W422="TFT",INDEX('Unit Cost Source Data'!$L$2:$L$87,MATCH('Measurement and Pricing Data'!C422,'Unit Cost Source Data'!$A$2:$A$87,0)),IF(W422="Volume",INDEX('Unit Cost Source Data'!$M$2:$M$87,MATCH('Measurement and Pricing Data'!C422,'Unit Cost Source Data'!$A$2:$A$87,0)),IF(W422="Height",INDEX('Unit Cost Source Data'!$N$2:$N$87,MATCH('Measurement and Pricing Data'!C422,'Unit Cost Source Data'!$A$2:$A$87,0)),"n/a")))</f>
        <v>3.3231552117587753</v>
      </c>
      <c r="Y422" s="27">
        <f>IF(W422="TFT",(F422/G422)^2*PI()/4*G422*X422,IF(W422="Volume",PI()*4/3*(H422/2)^2*H422/2*X422,IF(W422="DRT",INDEX('Unit Cost Source Data'!$K$2:$K$87,MATCH('Measurement and Pricing Data'!C422,'Unit Cost Source Data'!$A$2:$A$87,0)),IF(W422="CCT",(1.08)^E422*INDEX('Unit Cost Source Data'!$K$2:$K$87,MATCH('Measurement and Pricing Data'!C422,'Unit Cost Source Data'!$A$2:$A$87,0))*2.5,IF(W422="Height",X422*H422)))))</f>
        <v>3006.7200000000003</v>
      </c>
      <c r="Z422" s="27">
        <f>IF(W422="CCT","n/a",INDEX('Unit Cost Source Data'!$K$2:$K$87,MATCH('Measurement and Pricing Data'!C422,'Unit Cost Source Data'!$A$2:$A$87,0))*1.5)</f>
        <v>326.25</v>
      </c>
      <c r="AA422" s="15">
        <f t="shared" si="19"/>
        <v>1804.0320000000002</v>
      </c>
      <c r="AB422" s="15">
        <f t="shared" si="20"/>
        <v>1800</v>
      </c>
    </row>
    <row r="423" spans="1:28" ht="28.8" x14ac:dyDescent="0.3">
      <c r="A423" s="1">
        <v>422</v>
      </c>
      <c r="B423" s="1">
        <v>1</v>
      </c>
      <c r="C423" s="6" t="s">
        <v>44</v>
      </c>
      <c r="D423" s="1" t="str">
        <f>INDEX('Name Conversion Table'!$B$2:$B$31,MATCH('Measurement and Pricing Data'!C423,'Name Conversion Table'!$A$2:$A$31,0))</f>
        <v>Coast Live Oak</v>
      </c>
      <c r="E423" s="1" t="s">
        <v>4</v>
      </c>
      <c r="F423" s="39">
        <v>4</v>
      </c>
      <c r="G423" s="10">
        <v>1</v>
      </c>
      <c r="H423" s="4">
        <v>20</v>
      </c>
      <c r="I423" s="4" t="s">
        <v>33</v>
      </c>
      <c r="J423" s="4" t="s">
        <v>93</v>
      </c>
      <c r="K423" s="4" t="s">
        <v>33</v>
      </c>
      <c r="L423" s="4" t="s">
        <v>32</v>
      </c>
      <c r="M423" s="4" t="s">
        <v>95</v>
      </c>
      <c r="N423" s="4" t="s">
        <v>66</v>
      </c>
      <c r="O423" s="1" t="s">
        <v>181</v>
      </c>
      <c r="P423" s="9">
        <v>0.5</v>
      </c>
      <c r="Q423" s="30" t="s">
        <v>108</v>
      </c>
      <c r="R423" s="9">
        <v>1</v>
      </c>
      <c r="S423" s="30" t="s">
        <v>4</v>
      </c>
      <c r="T423" s="1" t="s">
        <v>4</v>
      </c>
      <c r="U423" s="1" t="s">
        <v>33</v>
      </c>
      <c r="V423" s="1" t="str">
        <f t="shared" si="18"/>
        <v>Y</v>
      </c>
      <c r="W423" s="1" t="s">
        <v>28</v>
      </c>
      <c r="X423" s="8">
        <f>IF(W423="TFT",INDEX('Unit Cost Source Data'!$L$2:$L$87,MATCH('Measurement and Pricing Data'!C423,'Unit Cost Source Data'!$A$2:$A$87,0)),IF(W423="Volume",INDEX('Unit Cost Source Data'!$M$2:$M$87,MATCH('Measurement and Pricing Data'!C423,'Unit Cost Source Data'!$A$2:$A$87,0)),IF(W423="Height",INDEX('Unit Cost Source Data'!$N$2:$N$87,MATCH('Measurement and Pricing Data'!C423,'Unit Cost Source Data'!$A$2:$A$87,0)),"n/a")))</f>
        <v>62.700681380483083</v>
      </c>
      <c r="Y423" s="27">
        <f>IF(W423="TFT",(F423/G423)^2*PI()/4*G423*X423,IF(W423="Volume",PI()*4/3*(H423/2)^2*H423/2*X423,IF(W423="DRT",INDEX('Unit Cost Source Data'!$K$2:$K$87,MATCH('Measurement and Pricing Data'!C423,'Unit Cost Source Data'!$A$2:$A$87,0)),IF(W423="CCT",(1.08)^E423*INDEX('Unit Cost Source Data'!$K$2:$K$87,MATCH('Measurement and Pricing Data'!C423,'Unit Cost Source Data'!$A$2:$A$87,0))*2.5,IF(W423="Height",X423*H423)))))</f>
        <v>787.92</v>
      </c>
      <c r="Z423" s="27">
        <f>IF(W423="CCT","n/a",INDEX('Unit Cost Source Data'!$K$2:$K$87,MATCH('Measurement and Pricing Data'!C423,'Unit Cost Source Data'!$A$2:$A$87,0))*1.5)</f>
        <v>295.46999999999997</v>
      </c>
      <c r="AA423" s="15">
        <f t="shared" si="19"/>
        <v>393.95999999999992</v>
      </c>
      <c r="AB423" s="15">
        <f t="shared" si="20"/>
        <v>390</v>
      </c>
    </row>
    <row r="424" spans="1:28" ht="28.8" x14ac:dyDescent="0.3">
      <c r="A424" s="1">
        <v>423</v>
      </c>
      <c r="B424" s="1">
        <v>1</v>
      </c>
      <c r="C424" s="6" t="s">
        <v>44</v>
      </c>
      <c r="D424" s="1" t="str">
        <f>INDEX('Name Conversion Table'!$B$2:$B$31,MATCH('Measurement and Pricing Data'!C424,'Name Conversion Table'!$A$2:$A$31,0))</f>
        <v>Coast Live Oak</v>
      </c>
      <c r="E424" s="1" t="s">
        <v>4</v>
      </c>
      <c r="F424" s="39">
        <v>11</v>
      </c>
      <c r="G424" s="10">
        <v>1</v>
      </c>
      <c r="H424" s="4">
        <v>35</v>
      </c>
      <c r="I424" s="4" t="s">
        <v>33</v>
      </c>
      <c r="J424" s="4" t="s">
        <v>93</v>
      </c>
      <c r="K424" s="4" t="s">
        <v>33</v>
      </c>
      <c r="L424" s="4" t="s">
        <v>32</v>
      </c>
      <c r="M424" s="4" t="s">
        <v>72</v>
      </c>
      <c r="N424" s="4" t="s">
        <v>66</v>
      </c>
      <c r="O424" s="1" t="s">
        <v>181</v>
      </c>
      <c r="P424" s="9">
        <v>0.6</v>
      </c>
      <c r="Q424" s="30" t="s">
        <v>72</v>
      </c>
      <c r="R424" s="9">
        <v>1</v>
      </c>
      <c r="S424" s="30" t="s">
        <v>4</v>
      </c>
      <c r="T424" s="1" t="s">
        <v>4</v>
      </c>
      <c r="U424" s="1" t="s">
        <v>33</v>
      </c>
      <c r="V424" s="1" t="str">
        <f t="shared" si="18"/>
        <v>Y</v>
      </c>
      <c r="W424" s="1" t="s">
        <v>28</v>
      </c>
      <c r="X424" s="8">
        <f>IF(W424="TFT",INDEX('Unit Cost Source Data'!$L$2:$L$87,MATCH('Measurement and Pricing Data'!C424,'Unit Cost Source Data'!$A$2:$A$87,0)),IF(W424="Volume",INDEX('Unit Cost Source Data'!$M$2:$M$87,MATCH('Measurement and Pricing Data'!C424,'Unit Cost Source Data'!$A$2:$A$87,0)),IF(W424="Height",INDEX('Unit Cost Source Data'!$N$2:$N$87,MATCH('Measurement and Pricing Data'!C424,'Unit Cost Source Data'!$A$2:$A$87,0)),"n/a")))</f>
        <v>62.700681380483083</v>
      </c>
      <c r="Y424" s="27">
        <f>IF(W424="TFT",(F424/G424)^2*PI()/4*G424*X424,IF(W424="Volume",PI()*4/3*(H424/2)^2*H424/2*X424,IF(W424="DRT",INDEX('Unit Cost Source Data'!$K$2:$K$87,MATCH('Measurement and Pricing Data'!C424,'Unit Cost Source Data'!$A$2:$A$87,0)),IF(W424="CCT",(1.08)^E424*INDEX('Unit Cost Source Data'!$K$2:$K$87,MATCH('Measurement and Pricing Data'!C424,'Unit Cost Source Data'!$A$2:$A$87,0))*2.5,IF(W424="Height",X424*H424)))))</f>
        <v>5958.6449999999995</v>
      </c>
      <c r="Z424" s="27">
        <f>IF(W424="CCT","n/a",INDEX('Unit Cost Source Data'!$K$2:$K$87,MATCH('Measurement and Pricing Data'!C424,'Unit Cost Source Data'!$A$2:$A$87,0))*1.5)</f>
        <v>295.46999999999997</v>
      </c>
      <c r="AA424" s="15">
        <f t="shared" si="19"/>
        <v>2383.4580000000005</v>
      </c>
      <c r="AB424" s="15">
        <f t="shared" si="20"/>
        <v>2400</v>
      </c>
    </row>
    <row r="425" spans="1:28" ht="28.8" x14ac:dyDescent="0.3">
      <c r="A425" s="1">
        <v>424</v>
      </c>
      <c r="B425" s="1">
        <v>1</v>
      </c>
      <c r="C425" s="6" t="s">
        <v>44</v>
      </c>
      <c r="D425" s="1" t="str">
        <f>INDEX('Name Conversion Table'!$B$2:$B$31,MATCH('Measurement and Pricing Data'!C425,'Name Conversion Table'!$A$2:$A$31,0))</f>
        <v>Coast Live Oak</v>
      </c>
      <c r="E425" s="1" t="s">
        <v>4</v>
      </c>
      <c r="F425" s="39">
        <v>32</v>
      </c>
      <c r="G425" s="10">
        <v>2</v>
      </c>
      <c r="H425" s="4">
        <v>40</v>
      </c>
      <c r="I425" s="4" t="s">
        <v>33</v>
      </c>
      <c r="J425" s="4" t="s">
        <v>93</v>
      </c>
      <c r="K425" s="4" t="s">
        <v>33</v>
      </c>
      <c r="L425" s="4" t="s">
        <v>32</v>
      </c>
      <c r="M425" s="4" t="s">
        <v>95</v>
      </c>
      <c r="N425" s="4" t="s">
        <v>66</v>
      </c>
      <c r="O425" s="1" t="s">
        <v>181</v>
      </c>
      <c r="P425" s="9">
        <v>0.3</v>
      </c>
      <c r="Q425" s="30" t="s">
        <v>128</v>
      </c>
      <c r="R425" s="9">
        <v>0.6</v>
      </c>
      <c r="S425" s="30" t="s">
        <v>151</v>
      </c>
      <c r="T425" s="1" t="s">
        <v>4</v>
      </c>
      <c r="U425" s="1" t="s">
        <v>33</v>
      </c>
      <c r="V425" s="1" t="str">
        <f t="shared" si="18"/>
        <v>Y</v>
      </c>
      <c r="W425" s="1" t="s">
        <v>28</v>
      </c>
      <c r="X425" s="8">
        <f>IF(W425="TFT",INDEX('Unit Cost Source Data'!$L$2:$L$87,MATCH('Measurement and Pricing Data'!C425,'Unit Cost Source Data'!$A$2:$A$87,0)),IF(W425="Volume",INDEX('Unit Cost Source Data'!$M$2:$M$87,MATCH('Measurement and Pricing Data'!C425,'Unit Cost Source Data'!$A$2:$A$87,0)),IF(W425="Height",INDEX('Unit Cost Source Data'!$N$2:$N$87,MATCH('Measurement and Pricing Data'!C425,'Unit Cost Source Data'!$A$2:$A$87,0)),"n/a")))</f>
        <v>62.700681380483083</v>
      </c>
      <c r="Y425" s="27">
        <f>IF(W425="TFT",(F425/G425)^2*PI()/4*G425*X425,IF(W425="Volume",PI()*4/3*(H425/2)^2*H425/2*X425,IF(W425="DRT",INDEX('Unit Cost Source Data'!$K$2:$K$87,MATCH('Measurement and Pricing Data'!C425,'Unit Cost Source Data'!$A$2:$A$87,0)),IF(W425="CCT",(1.08)^E425*INDEX('Unit Cost Source Data'!$K$2:$K$87,MATCH('Measurement and Pricing Data'!C425,'Unit Cost Source Data'!$A$2:$A$87,0))*2.5,IF(W425="Height",X425*H425)))))</f>
        <v>25213.439999999999</v>
      </c>
      <c r="Z425" s="27">
        <f>IF(W425="CCT","n/a",INDEX('Unit Cost Source Data'!$K$2:$K$87,MATCH('Measurement and Pricing Data'!C425,'Unit Cost Source Data'!$A$2:$A$87,0))*1.5)</f>
        <v>295.46999999999997</v>
      </c>
      <c r="AA425" s="15">
        <f t="shared" si="19"/>
        <v>7564.0319999999983</v>
      </c>
      <c r="AB425" s="15">
        <f t="shared" si="20"/>
        <v>7600</v>
      </c>
    </row>
    <row r="426" spans="1:28" ht="28.8" x14ac:dyDescent="0.3">
      <c r="A426" s="1">
        <v>425</v>
      </c>
      <c r="B426" s="1">
        <v>1</v>
      </c>
      <c r="C426" s="6" t="s">
        <v>44</v>
      </c>
      <c r="D426" s="1" t="str">
        <f>INDEX('Name Conversion Table'!$B$2:$B$31,MATCH('Measurement and Pricing Data'!C426,'Name Conversion Table'!$A$2:$A$31,0))</f>
        <v>Coast Live Oak</v>
      </c>
      <c r="E426" s="1" t="s">
        <v>4</v>
      </c>
      <c r="F426" s="39">
        <v>12</v>
      </c>
      <c r="G426" s="10">
        <v>1</v>
      </c>
      <c r="H426" s="4">
        <v>25</v>
      </c>
      <c r="I426" s="4" t="s">
        <v>33</v>
      </c>
      <c r="J426" s="4" t="s">
        <v>93</v>
      </c>
      <c r="K426" s="4" t="s">
        <v>33</v>
      </c>
      <c r="L426" s="4" t="s">
        <v>32</v>
      </c>
      <c r="M426" s="4" t="s">
        <v>95</v>
      </c>
      <c r="N426" s="4" t="s">
        <v>66</v>
      </c>
      <c r="O426" s="1" t="s">
        <v>181</v>
      </c>
      <c r="P426" s="9">
        <v>0.8</v>
      </c>
      <c r="Q426" s="30" t="s">
        <v>108</v>
      </c>
      <c r="R426" s="9">
        <v>1</v>
      </c>
      <c r="S426" s="30" t="s">
        <v>4</v>
      </c>
      <c r="T426" s="1" t="s">
        <v>4</v>
      </c>
      <c r="U426" s="1" t="s">
        <v>33</v>
      </c>
      <c r="V426" s="1" t="str">
        <f t="shared" si="18"/>
        <v>Y</v>
      </c>
      <c r="W426" s="1" t="s">
        <v>28</v>
      </c>
      <c r="X426" s="8">
        <f>IF(W426="TFT",INDEX('Unit Cost Source Data'!$L$2:$L$87,MATCH('Measurement and Pricing Data'!C426,'Unit Cost Source Data'!$A$2:$A$87,0)),IF(W426="Volume",INDEX('Unit Cost Source Data'!$M$2:$M$87,MATCH('Measurement and Pricing Data'!C426,'Unit Cost Source Data'!$A$2:$A$87,0)),IF(W426="Height",INDEX('Unit Cost Source Data'!$N$2:$N$87,MATCH('Measurement and Pricing Data'!C426,'Unit Cost Source Data'!$A$2:$A$87,0)),"n/a")))</f>
        <v>62.700681380483083</v>
      </c>
      <c r="Y426" s="27">
        <f>IF(W426="TFT",(F426/G426)^2*PI()/4*G426*X426,IF(W426="Volume",PI()*4/3*(H426/2)^2*H426/2*X426,IF(W426="DRT",INDEX('Unit Cost Source Data'!$K$2:$K$87,MATCH('Measurement and Pricing Data'!C426,'Unit Cost Source Data'!$A$2:$A$87,0)),IF(W426="CCT",(1.08)^E426*INDEX('Unit Cost Source Data'!$K$2:$K$87,MATCH('Measurement and Pricing Data'!C426,'Unit Cost Source Data'!$A$2:$A$87,0))*2.5,IF(W426="Height",X426*H426)))))</f>
        <v>7091.28</v>
      </c>
      <c r="Z426" s="27">
        <f>IF(W426="CCT","n/a",INDEX('Unit Cost Source Data'!$K$2:$K$87,MATCH('Measurement and Pricing Data'!C426,'Unit Cost Source Data'!$A$2:$A$87,0))*1.5)</f>
        <v>295.46999999999997</v>
      </c>
      <c r="AA426" s="15">
        <f t="shared" si="19"/>
        <v>1418.2559999999994</v>
      </c>
      <c r="AB426" s="15">
        <f t="shared" si="20"/>
        <v>1400</v>
      </c>
    </row>
    <row r="427" spans="1:28" ht="28.8" x14ac:dyDescent="0.3">
      <c r="A427" s="1">
        <v>426</v>
      </c>
      <c r="B427" s="1">
        <v>1</v>
      </c>
      <c r="C427" s="6" t="s">
        <v>44</v>
      </c>
      <c r="D427" s="1" t="str">
        <f>INDEX('Name Conversion Table'!$B$2:$B$31,MATCH('Measurement and Pricing Data'!C427,'Name Conversion Table'!$A$2:$A$31,0))</f>
        <v>Coast Live Oak</v>
      </c>
      <c r="E427" s="1" t="s">
        <v>4</v>
      </c>
      <c r="F427" s="39">
        <v>15</v>
      </c>
      <c r="G427" s="10">
        <v>2</v>
      </c>
      <c r="H427" s="4">
        <v>25</v>
      </c>
      <c r="I427" s="4" t="s">
        <v>33</v>
      </c>
      <c r="J427" s="4" t="s">
        <v>93</v>
      </c>
      <c r="K427" s="4" t="s">
        <v>33</v>
      </c>
      <c r="L427" s="4" t="s">
        <v>32</v>
      </c>
      <c r="M427" s="4" t="s">
        <v>95</v>
      </c>
      <c r="N427" s="4" t="s">
        <v>66</v>
      </c>
      <c r="O427" s="1" t="s">
        <v>181</v>
      </c>
      <c r="P427" s="9">
        <v>0.7</v>
      </c>
      <c r="Q427" s="30" t="s">
        <v>108</v>
      </c>
      <c r="R427" s="9">
        <v>1</v>
      </c>
      <c r="S427" s="30" t="s">
        <v>4</v>
      </c>
      <c r="T427" s="1" t="s">
        <v>4</v>
      </c>
      <c r="U427" s="1" t="s">
        <v>33</v>
      </c>
      <c r="V427" s="1" t="str">
        <f t="shared" si="18"/>
        <v>Y</v>
      </c>
      <c r="W427" s="1" t="s">
        <v>28</v>
      </c>
      <c r="X427" s="8">
        <f>IF(W427="TFT",INDEX('Unit Cost Source Data'!$L$2:$L$87,MATCH('Measurement and Pricing Data'!C427,'Unit Cost Source Data'!$A$2:$A$87,0)),IF(W427="Volume",INDEX('Unit Cost Source Data'!$M$2:$M$87,MATCH('Measurement and Pricing Data'!C427,'Unit Cost Source Data'!$A$2:$A$87,0)),IF(W427="Height",INDEX('Unit Cost Source Data'!$N$2:$N$87,MATCH('Measurement and Pricing Data'!C427,'Unit Cost Source Data'!$A$2:$A$87,0)),"n/a")))</f>
        <v>62.700681380483083</v>
      </c>
      <c r="Y427" s="27">
        <f>IF(W427="TFT",(F427/G427)^2*PI()/4*G427*X427,IF(W427="Volume",PI()*4/3*(H427/2)^2*H427/2*X427,IF(W427="DRT",INDEX('Unit Cost Source Data'!$K$2:$K$87,MATCH('Measurement and Pricing Data'!C427,'Unit Cost Source Data'!$A$2:$A$87,0)),IF(W427="CCT",(1.08)^E427*INDEX('Unit Cost Source Data'!$K$2:$K$87,MATCH('Measurement and Pricing Data'!C427,'Unit Cost Source Data'!$A$2:$A$87,0))*2.5,IF(W427="Height",X427*H427)))))</f>
        <v>5540.0624999999991</v>
      </c>
      <c r="Z427" s="27">
        <f>IF(W427="CCT","n/a",INDEX('Unit Cost Source Data'!$K$2:$K$87,MATCH('Measurement and Pricing Data'!C427,'Unit Cost Source Data'!$A$2:$A$87,0))*1.5)</f>
        <v>295.46999999999997</v>
      </c>
      <c r="AA427" s="15">
        <f t="shared" si="19"/>
        <v>1662.0187500000002</v>
      </c>
      <c r="AB427" s="15">
        <f t="shared" si="20"/>
        <v>1700</v>
      </c>
    </row>
    <row r="428" spans="1:28" ht="28.8" x14ac:dyDescent="0.3">
      <c r="A428" s="1">
        <v>427</v>
      </c>
      <c r="B428" s="1">
        <v>1</v>
      </c>
      <c r="C428" s="6" t="s">
        <v>44</v>
      </c>
      <c r="D428" s="1" t="str">
        <f>INDEX('Name Conversion Table'!$B$2:$B$31,MATCH('Measurement and Pricing Data'!C428,'Name Conversion Table'!$A$2:$A$31,0))</f>
        <v>Coast Live Oak</v>
      </c>
      <c r="E428" s="1" t="s">
        <v>4</v>
      </c>
      <c r="F428" s="39">
        <v>8</v>
      </c>
      <c r="G428" s="10">
        <v>1</v>
      </c>
      <c r="H428" s="4">
        <v>30</v>
      </c>
      <c r="I428" s="4" t="s">
        <v>33</v>
      </c>
      <c r="J428" s="4" t="s">
        <v>93</v>
      </c>
      <c r="K428" s="4" t="s">
        <v>33</v>
      </c>
      <c r="L428" s="4" t="s">
        <v>32</v>
      </c>
      <c r="M428" s="4" t="s">
        <v>14</v>
      </c>
      <c r="N428" s="4" t="s">
        <v>66</v>
      </c>
      <c r="O428" s="1" t="s">
        <v>181</v>
      </c>
      <c r="P428" s="9">
        <v>0</v>
      </c>
      <c r="Q428" s="30" t="s">
        <v>55</v>
      </c>
      <c r="R428" s="9">
        <v>1</v>
      </c>
      <c r="S428" s="30" t="s">
        <v>4</v>
      </c>
      <c r="T428" s="1" t="s">
        <v>4</v>
      </c>
      <c r="U428" s="1" t="s">
        <v>33</v>
      </c>
      <c r="V428" s="1" t="str">
        <f t="shared" si="18"/>
        <v>N</v>
      </c>
      <c r="W428" s="1" t="s">
        <v>28</v>
      </c>
      <c r="X428" s="8">
        <f>IF(W428="TFT",INDEX('Unit Cost Source Data'!$L$2:$L$87,MATCH('Measurement and Pricing Data'!C428,'Unit Cost Source Data'!$A$2:$A$87,0)),IF(W428="Volume",INDEX('Unit Cost Source Data'!$M$2:$M$87,MATCH('Measurement and Pricing Data'!C428,'Unit Cost Source Data'!$A$2:$A$87,0)),IF(W428="Height",INDEX('Unit Cost Source Data'!$N$2:$N$87,MATCH('Measurement and Pricing Data'!C428,'Unit Cost Source Data'!$A$2:$A$87,0)),"n/a")))</f>
        <v>62.700681380483083</v>
      </c>
      <c r="Y428" s="27">
        <f>IF(W428="TFT",(F428/G428)^2*PI()/4*G428*X428,IF(W428="Volume",PI()*4/3*(H428/2)^2*H428/2*X428,IF(W428="DRT",INDEX('Unit Cost Source Data'!$K$2:$K$87,MATCH('Measurement and Pricing Data'!C428,'Unit Cost Source Data'!$A$2:$A$87,0)),IF(W428="CCT",(1.08)^E428*INDEX('Unit Cost Source Data'!$K$2:$K$87,MATCH('Measurement and Pricing Data'!C428,'Unit Cost Source Data'!$A$2:$A$87,0))*2.5,IF(W428="Height",X428*H428)))))</f>
        <v>3151.68</v>
      </c>
      <c r="Z428" s="27">
        <f>IF(W428="CCT","n/a",INDEX('Unit Cost Source Data'!$K$2:$K$87,MATCH('Measurement and Pricing Data'!C428,'Unit Cost Source Data'!$A$2:$A$87,0))*1.5)</f>
        <v>295.46999999999997</v>
      </c>
      <c r="AA428" s="15">
        <f t="shared" si="19"/>
        <v>3447.1499999999996</v>
      </c>
      <c r="AB428" s="15">
        <f t="shared" si="20"/>
        <v>3400</v>
      </c>
    </row>
    <row r="429" spans="1:28" ht="28.8" x14ac:dyDescent="0.3">
      <c r="A429" s="1">
        <v>428</v>
      </c>
      <c r="B429" s="1">
        <v>1</v>
      </c>
      <c r="C429" s="6" t="s">
        <v>44</v>
      </c>
      <c r="D429" s="1" t="str">
        <f>INDEX('Name Conversion Table'!$B$2:$B$31,MATCH('Measurement and Pricing Data'!C429,'Name Conversion Table'!$A$2:$A$31,0))</f>
        <v>Coast Live Oak</v>
      </c>
      <c r="E429" s="1" t="s">
        <v>4</v>
      </c>
      <c r="F429" s="39">
        <v>12</v>
      </c>
      <c r="G429" s="10">
        <v>1</v>
      </c>
      <c r="H429" s="4">
        <v>30</v>
      </c>
      <c r="I429" s="4" t="s">
        <v>33</v>
      </c>
      <c r="J429" s="4" t="s">
        <v>93</v>
      </c>
      <c r="K429" s="4" t="s">
        <v>33</v>
      </c>
      <c r="L429" s="4" t="s">
        <v>32</v>
      </c>
      <c r="M429" s="4" t="s">
        <v>95</v>
      </c>
      <c r="N429" s="4" t="s">
        <v>66</v>
      </c>
      <c r="O429" s="1" t="s">
        <v>181</v>
      </c>
      <c r="P429" s="9">
        <v>0.7</v>
      </c>
      <c r="Q429" s="30" t="s">
        <v>108</v>
      </c>
      <c r="R429" s="9">
        <v>1</v>
      </c>
      <c r="S429" s="30" t="s">
        <v>4</v>
      </c>
      <c r="T429" s="1" t="s">
        <v>4</v>
      </c>
      <c r="U429" s="1" t="s">
        <v>33</v>
      </c>
      <c r="V429" s="1" t="str">
        <f t="shared" si="18"/>
        <v>Y</v>
      </c>
      <c r="W429" s="1" t="s">
        <v>28</v>
      </c>
      <c r="X429" s="8">
        <f>IF(W429="TFT",INDEX('Unit Cost Source Data'!$L$2:$L$87,MATCH('Measurement and Pricing Data'!C429,'Unit Cost Source Data'!$A$2:$A$87,0)),IF(W429="Volume",INDEX('Unit Cost Source Data'!$M$2:$M$87,MATCH('Measurement and Pricing Data'!C429,'Unit Cost Source Data'!$A$2:$A$87,0)),IF(W429="Height",INDEX('Unit Cost Source Data'!$N$2:$N$87,MATCH('Measurement and Pricing Data'!C429,'Unit Cost Source Data'!$A$2:$A$87,0)),"n/a")))</f>
        <v>62.700681380483083</v>
      </c>
      <c r="Y429" s="27">
        <f>IF(W429="TFT",(F429/G429)^2*PI()/4*G429*X429,IF(W429="Volume",PI()*4/3*(H429/2)^2*H429/2*X429,IF(W429="DRT",INDEX('Unit Cost Source Data'!$K$2:$K$87,MATCH('Measurement and Pricing Data'!C429,'Unit Cost Source Data'!$A$2:$A$87,0)),IF(W429="CCT",(1.08)^E429*INDEX('Unit Cost Source Data'!$K$2:$K$87,MATCH('Measurement and Pricing Data'!C429,'Unit Cost Source Data'!$A$2:$A$87,0))*2.5,IF(W429="Height",X429*H429)))))</f>
        <v>7091.28</v>
      </c>
      <c r="Z429" s="27">
        <f>IF(W429="CCT","n/a",INDEX('Unit Cost Source Data'!$K$2:$K$87,MATCH('Measurement and Pricing Data'!C429,'Unit Cost Source Data'!$A$2:$A$87,0))*1.5)</f>
        <v>295.46999999999997</v>
      </c>
      <c r="AA429" s="15">
        <f t="shared" si="19"/>
        <v>2127.384</v>
      </c>
      <c r="AB429" s="15">
        <f t="shared" si="20"/>
        <v>2100</v>
      </c>
    </row>
    <row r="430" spans="1:28" ht="28.8" x14ac:dyDescent="0.3">
      <c r="A430" s="1">
        <v>429</v>
      </c>
      <c r="B430" s="1">
        <v>1</v>
      </c>
      <c r="C430" s="6" t="s">
        <v>44</v>
      </c>
      <c r="D430" s="1" t="str">
        <f>INDEX('Name Conversion Table'!$B$2:$B$31,MATCH('Measurement and Pricing Data'!C430,'Name Conversion Table'!$A$2:$A$31,0))</f>
        <v>Coast Live Oak</v>
      </c>
      <c r="E430" s="1" t="s">
        <v>4</v>
      </c>
      <c r="F430" s="39">
        <v>11</v>
      </c>
      <c r="G430" s="10">
        <v>1</v>
      </c>
      <c r="H430" s="4">
        <v>30</v>
      </c>
      <c r="I430" s="4" t="s">
        <v>33</v>
      </c>
      <c r="J430" s="4" t="s">
        <v>93</v>
      </c>
      <c r="K430" s="4" t="s">
        <v>33</v>
      </c>
      <c r="L430" s="4" t="s">
        <v>32</v>
      </c>
      <c r="M430" s="4" t="s">
        <v>95</v>
      </c>
      <c r="N430" s="4" t="s">
        <v>66</v>
      </c>
      <c r="O430" s="1" t="s">
        <v>181</v>
      </c>
      <c r="P430" s="9">
        <v>0.7</v>
      </c>
      <c r="Q430" s="30" t="s">
        <v>108</v>
      </c>
      <c r="R430" s="9">
        <v>1</v>
      </c>
      <c r="S430" s="30" t="s">
        <v>4</v>
      </c>
      <c r="T430" s="1" t="s">
        <v>4</v>
      </c>
      <c r="U430" s="1" t="s">
        <v>33</v>
      </c>
      <c r="V430" s="1" t="str">
        <f t="shared" si="18"/>
        <v>Y</v>
      </c>
      <c r="W430" s="1" t="s">
        <v>28</v>
      </c>
      <c r="X430" s="8">
        <f>IF(W430="TFT",INDEX('Unit Cost Source Data'!$L$2:$L$87,MATCH('Measurement and Pricing Data'!C430,'Unit Cost Source Data'!$A$2:$A$87,0)),IF(W430="Volume",INDEX('Unit Cost Source Data'!$M$2:$M$87,MATCH('Measurement and Pricing Data'!C430,'Unit Cost Source Data'!$A$2:$A$87,0)),IF(W430="Height",INDEX('Unit Cost Source Data'!$N$2:$N$87,MATCH('Measurement and Pricing Data'!C430,'Unit Cost Source Data'!$A$2:$A$87,0)),"n/a")))</f>
        <v>62.700681380483083</v>
      </c>
      <c r="Y430" s="27">
        <f>IF(W430="TFT",(F430/G430)^2*PI()/4*G430*X430,IF(W430="Volume",PI()*4/3*(H430/2)^2*H430/2*X430,IF(W430="DRT",INDEX('Unit Cost Source Data'!$K$2:$K$87,MATCH('Measurement and Pricing Data'!C430,'Unit Cost Source Data'!$A$2:$A$87,0)),IF(W430="CCT",(1.08)^E430*INDEX('Unit Cost Source Data'!$K$2:$K$87,MATCH('Measurement and Pricing Data'!C430,'Unit Cost Source Data'!$A$2:$A$87,0))*2.5,IF(W430="Height",X430*H430)))))</f>
        <v>5958.6449999999995</v>
      </c>
      <c r="Z430" s="27">
        <f>IF(W430="CCT","n/a",INDEX('Unit Cost Source Data'!$K$2:$K$87,MATCH('Measurement and Pricing Data'!C430,'Unit Cost Source Data'!$A$2:$A$87,0))*1.5)</f>
        <v>295.46999999999997</v>
      </c>
      <c r="AA430" s="15">
        <f t="shared" si="19"/>
        <v>1787.5934999999999</v>
      </c>
      <c r="AB430" s="15">
        <f t="shared" si="20"/>
        <v>1800</v>
      </c>
    </row>
    <row r="431" spans="1:28" ht="28.8" x14ac:dyDescent="0.3">
      <c r="A431" s="1">
        <v>430</v>
      </c>
      <c r="B431" s="1">
        <v>1</v>
      </c>
      <c r="C431" s="6" t="s">
        <v>44</v>
      </c>
      <c r="D431" s="1" t="str">
        <f>INDEX('Name Conversion Table'!$B$2:$B$31,MATCH('Measurement and Pricing Data'!C431,'Name Conversion Table'!$A$2:$A$31,0))</f>
        <v>Coast Live Oak</v>
      </c>
      <c r="E431" s="1" t="s">
        <v>4</v>
      </c>
      <c r="F431" s="39">
        <v>12</v>
      </c>
      <c r="G431" s="10">
        <v>1</v>
      </c>
      <c r="H431" s="4">
        <v>35</v>
      </c>
      <c r="I431" s="4" t="s">
        <v>33</v>
      </c>
      <c r="J431" s="4" t="s">
        <v>93</v>
      </c>
      <c r="K431" s="4" t="s">
        <v>33</v>
      </c>
      <c r="L431" s="4" t="s">
        <v>32</v>
      </c>
      <c r="M431" s="4" t="s">
        <v>95</v>
      </c>
      <c r="N431" s="4" t="s">
        <v>66</v>
      </c>
      <c r="O431" s="1" t="s">
        <v>181</v>
      </c>
      <c r="P431" s="9">
        <v>0.7</v>
      </c>
      <c r="Q431" s="30" t="s">
        <v>108</v>
      </c>
      <c r="R431" s="9">
        <v>1</v>
      </c>
      <c r="S431" s="30" t="s">
        <v>4</v>
      </c>
      <c r="T431" s="1" t="s">
        <v>4</v>
      </c>
      <c r="U431" s="1" t="s">
        <v>33</v>
      </c>
      <c r="V431" s="1" t="str">
        <f t="shared" si="18"/>
        <v>Y</v>
      </c>
      <c r="W431" s="1" t="s">
        <v>28</v>
      </c>
      <c r="X431" s="8">
        <f>IF(W431="TFT",INDEX('Unit Cost Source Data'!$L$2:$L$87,MATCH('Measurement and Pricing Data'!C431,'Unit Cost Source Data'!$A$2:$A$87,0)),IF(W431="Volume",INDEX('Unit Cost Source Data'!$M$2:$M$87,MATCH('Measurement and Pricing Data'!C431,'Unit Cost Source Data'!$A$2:$A$87,0)),IF(W431="Height",INDEX('Unit Cost Source Data'!$N$2:$N$87,MATCH('Measurement and Pricing Data'!C431,'Unit Cost Source Data'!$A$2:$A$87,0)),"n/a")))</f>
        <v>62.700681380483083</v>
      </c>
      <c r="Y431" s="27">
        <f>IF(W431="TFT",(F431/G431)^2*PI()/4*G431*X431,IF(W431="Volume",PI()*4/3*(H431/2)^2*H431/2*X431,IF(W431="DRT",INDEX('Unit Cost Source Data'!$K$2:$K$87,MATCH('Measurement and Pricing Data'!C431,'Unit Cost Source Data'!$A$2:$A$87,0)),IF(W431="CCT",(1.08)^E431*INDEX('Unit Cost Source Data'!$K$2:$K$87,MATCH('Measurement and Pricing Data'!C431,'Unit Cost Source Data'!$A$2:$A$87,0))*2.5,IF(W431="Height",X431*H431)))))</f>
        <v>7091.28</v>
      </c>
      <c r="Z431" s="27">
        <f>IF(W431="CCT","n/a",INDEX('Unit Cost Source Data'!$K$2:$K$87,MATCH('Measurement and Pricing Data'!C431,'Unit Cost Source Data'!$A$2:$A$87,0))*1.5)</f>
        <v>295.46999999999997</v>
      </c>
      <c r="AA431" s="15">
        <f t="shared" si="19"/>
        <v>2127.384</v>
      </c>
      <c r="AB431" s="15">
        <f t="shared" si="20"/>
        <v>2100</v>
      </c>
    </row>
    <row r="432" spans="1:28" ht="28.8" x14ac:dyDescent="0.3">
      <c r="A432" s="1">
        <v>431</v>
      </c>
      <c r="B432" s="1">
        <v>1</v>
      </c>
      <c r="C432" s="6" t="s">
        <v>44</v>
      </c>
      <c r="D432" s="1" t="str">
        <f>INDEX('Name Conversion Table'!$B$2:$B$31,MATCH('Measurement and Pricing Data'!C432,'Name Conversion Table'!$A$2:$A$31,0))</f>
        <v>Coast Live Oak</v>
      </c>
      <c r="E432" s="1" t="s">
        <v>4</v>
      </c>
      <c r="F432" s="39">
        <v>21</v>
      </c>
      <c r="G432" s="10">
        <v>2</v>
      </c>
      <c r="H432" s="4">
        <v>30</v>
      </c>
      <c r="I432" s="4" t="s">
        <v>33</v>
      </c>
      <c r="J432" s="4" t="s">
        <v>93</v>
      </c>
      <c r="K432" s="4" t="s">
        <v>33</v>
      </c>
      <c r="L432" s="4" t="s">
        <v>32</v>
      </c>
      <c r="M432" s="4" t="s">
        <v>95</v>
      </c>
      <c r="N432" s="4" t="s">
        <v>66</v>
      </c>
      <c r="O432" s="1" t="s">
        <v>181</v>
      </c>
      <c r="P432" s="9">
        <v>0.7</v>
      </c>
      <c r="Q432" s="30" t="s">
        <v>108</v>
      </c>
      <c r="R432" s="9">
        <v>0.8</v>
      </c>
      <c r="S432" s="30" t="s">
        <v>75</v>
      </c>
      <c r="T432" s="1" t="s">
        <v>4</v>
      </c>
      <c r="U432" s="1" t="s">
        <v>33</v>
      </c>
      <c r="V432" s="1" t="str">
        <f t="shared" si="18"/>
        <v>Y</v>
      </c>
      <c r="W432" s="1" t="s">
        <v>28</v>
      </c>
      <c r="X432" s="8">
        <f>IF(W432="TFT",INDEX('Unit Cost Source Data'!$L$2:$L$87,MATCH('Measurement and Pricing Data'!C432,'Unit Cost Source Data'!$A$2:$A$87,0)),IF(W432="Volume",INDEX('Unit Cost Source Data'!$M$2:$M$87,MATCH('Measurement and Pricing Data'!C432,'Unit Cost Source Data'!$A$2:$A$87,0)),IF(W432="Height",INDEX('Unit Cost Source Data'!$N$2:$N$87,MATCH('Measurement and Pricing Data'!C432,'Unit Cost Source Data'!$A$2:$A$87,0)),"n/a")))</f>
        <v>62.700681380483083</v>
      </c>
      <c r="Y432" s="27">
        <f>IF(W432="TFT",(F432/G432)^2*PI()/4*G432*X432,IF(W432="Volume",PI()*4/3*(H432/2)^2*H432/2*X432,IF(W432="DRT",INDEX('Unit Cost Source Data'!$K$2:$K$87,MATCH('Measurement and Pricing Data'!C432,'Unit Cost Source Data'!$A$2:$A$87,0)),IF(W432="CCT",(1.08)^E432*INDEX('Unit Cost Source Data'!$K$2:$K$87,MATCH('Measurement and Pricing Data'!C432,'Unit Cost Source Data'!$A$2:$A$87,0))*2.5,IF(W432="Height",X432*H432)))))</f>
        <v>10858.522499999999</v>
      </c>
      <c r="Z432" s="27">
        <f>IF(W432="CCT","n/a",INDEX('Unit Cost Source Data'!$K$2:$K$87,MATCH('Measurement and Pricing Data'!C432,'Unit Cost Source Data'!$A$2:$A$87,0))*1.5)</f>
        <v>295.46999999999997</v>
      </c>
      <c r="AA432" s="15">
        <f t="shared" si="19"/>
        <v>1085.8522499999999</v>
      </c>
      <c r="AB432" s="15">
        <f t="shared" si="20"/>
        <v>1100</v>
      </c>
    </row>
    <row r="433" spans="1:28" ht="28.8" x14ac:dyDescent="0.3">
      <c r="A433" s="1">
        <v>432</v>
      </c>
      <c r="B433" s="1">
        <v>1</v>
      </c>
      <c r="C433" s="6" t="s">
        <v>44</v>
      </c>
      <c r="D433" s="1" t="str">
        <f>INDEX('Name Conversion Table'!$B$2:$B$31,MATCH('Measurement and Pricing Data'!C433,'Name Conversion Table'!$A$2:$A$31,0))</f>
        <v>Coast Live Oak</v>
      </c>
      <c r="E433" s="1" t="s">
        <v>4</v>
      </c>
      <c r="F433" s="39">
        <v>14</v>
      </c>
      <c r="G433" s="10">
        <v>1</v>
      </c>
      <c r="H433" s="4">
        <v>40</v>
      </c>
      <c r="I433" s="4" t="s">
        <v>33</v>
      </c>
      <c r="J433" s="4" t="s">
        <v>93</v>
      </c>
      <c r="K433" s="4" t="s">
        <v>33</v>
      </c>
      <c r="L433" s="4" t="s">
        <v>32</v>
      </c>
      <c r="M433" s="4" t="s">
        <v>14</v>
      </c>
      <c r="N433" s="4" t="s">
        <v>66</v>
      </c>
      <c r="O433" s="1" t="s">
        <v>181</v>
      </c>
      <c r="P433" s="9">
        <v>0</v>
      </c>
      <c r="Q433" s="30" t="s">
        <v>55</v>
      </c>
      <c r="R433" s="9">
        <v>0.6</v>
      </c>
      <c r="S433" s="30" t="s">
        <v>151</v>
      </c>
      <c r="T433" s="1" t="s">
        <v>4</v>
      </c>
      <c r="U433" s="1" t="s">
        <v>33</v>
      </c>
      <c r="V433" s="1" t="str">
        <f t="shared" si="18"/>
        <v>N</v>
      </c>
      <c r="W433" s="1" t="s">
        <v>28</v>
      </c>
      <c r="X433" s="8">
        <f>IF(W433="TFT",INDEX('Unit Cost Source Data'!$L$2:$L$87,MATCH('Measurement and Pricing Data'!C433,'Unit Cost Source Data'!$A$2:$A$87,0)),IF(W433="Volume",INDEX('Unit Cost Source Data'!$M$2:$M$87,MATCH('Measurement and Pricing Data'!C433,'Unit Cost Source Data'!$A$2:$A$87,0)),IF(W433="Height",INDEX('Unit Cost Source Data'!$N$2:$N$87,MATCH('Measurement and Pricing Data'!C433,'Unit Cost Source Data'!$A$2:$A$87,0)),"n/a")))</f>
        <v>62.700681380483083</v>
      </c>
      <c r="Y433" s="27">
        <f>IF(W433="TFT",(F433/G433)^2*PI()/4*G433*X433,IF(W433="Volume",PI()*4/3*(H433/2)^2*H433/2*X433,IF(W433="DRT",INDEX('Unit Cost Source Data'!$K$2:$K$87,MATCH('Measurement and Pricing Data'!C433,'Unit Cost Source Data'!$A$2:$A$87,0)),IF(W433="CCT",(1.08)^E433*INDEX('Unit Cost Source Data'!$K$2:$K$87,MATCH('Measurement and Pricing Data'!C433,'Unit Cost Source Data'!$A$2:$A$87,0))*2.5,IF(W433="Height",X433*H433)))))</f>
        <v>9652.0199999999986</v>
      </c>
      <c r="Z433" s="27">
        <f>IF(W433="CCT","n/a",INDEX('Unit Cost Source Data'!$K$2:$K$87,MATCH('Measurement and Pricing Data'!C433,'Unit Cost Source Data'!$A$2:$A$87,0))*1.5)</f>
        <v>295.46999999999997</v>
      </c>
      <c r="AA433" s="15">
        <f t="shared" si="19"/>
        <v>6086.6819999999989</v>
      </c>
      <c r="AB433" s="15">
        <f t="shared" si="20"/>
        <v>6100</v>
      </c>
    </row>
    <row r="434" spans="1:28" ht="28.8" x14ac:dyDescent="0.3">
      <c r="A434" s="1">
        <v>433</v>
      </c>
      <c r="B434" s="1">
        <v>1</v>
      </c>
      <c r="C434" s="6" t="s">
        <v>81</v>
      </c>
      <c r="D434" s="1" t="str">
        <f>INDEX('Name Conversion Table'!$B$2:$B$31,MATCH('Measurement and Pricing Data'!C434,'Name Conversion Table'!$A$2:$A$31,0))</f>
        <v>Elderberry</v>
      </c>
      <c r="E434" s="1" t="s">
        <v>4</v>
      </c>
      <c r="F434" s="39">
        <v>18</v>
      </c>
      <c r="G434" s="10">
        <v>4</v>
      </c>
      <c r="H434" s="4">
        <v>20</v>
      </c>
      <c r="I434" s="4" t="s">
        <v>33</v>
      </c>
      <c r="J434" s="4" t="s">
        <v>94</v>
      </c>
      <c r="K434" s="4" t="s">
        <v>33</v>
      </c>
      <c r="L434" s="4" t="s">
        <v>33</v>
      </c>
      <c r="M434" s="4" t="s">
        <v>14</v>
      </c>
      <c r="N434" s="4" t="s">
        <v>66</v>
      </c>
      <c r="O434" s="1" t="s">
        <v>106</v>
      </c>
      <c r="P434" s="9">
        <v>0.15</v>
      </c>
      <c r="Q434" s="30" t="s">
        <v>71</v>
      </c>
      <c r="R434" s="9">
        <v>1</v>
      </c>
      <c r="S434" s="30" t="s">
        <v>4</v>
      </c>
      <c r="T434" s="1" t="s">
        <v>4</v>
      </c>
      <c r="U434" s="1" t="s">
        <v>33</v>
      </c>
      <c r="V434" s="1" t="str">
        <f t="shared" si="18"/>
        <v>Y</v>
      </c>
      <c r="W434" s="1" t="s">
        <v>28</v>
      </c>
      <c r="X434" s="8">
        <f>IF(W434="TFT",INDEX('Unit Cost Source Data'!$L$2:$L$87,MATCH('Measurement and Pricing Data'!C434,'Unit Cost Source Data'!$A$2:$A$87,0)),IF(W434="Volume",INDEX('Unit Cost Source Data'!$M$2:$M$87,MATCH('Measurement and Pricing Data'!C434,'Unit Cost Source Data'!$A$2:$A$87,0)),IF(W434="Height",INDEX('Unit Cost Source Data'!$N$2:$N$87,MATCH('Measurement and Pricing Data'!C434,'Unit Cost Source Data'!$A$2:$A$87,0)),"n/a")))</f>
        <v>73.130104801294991</v>
      </c>
      <c r="Y434" s="27">
        <f>IF(W434="TFT",(F434/G434)^2*PI()/4*G434*X434,IF(W434="Volume",PI()*4/3*(H434/2)^2*H434/2*X434,IF(W434="DRT",INDEX('Unit Cost Source Data'!$K$2:$K$87,MATCH('Measurement and Pricing Data'!C434,'Unit Cost Source Data'!$A$2:$A$87,0)),IF(W434="CCT",(1.08)^E434*INDEX('Unit Cost Source Data'!$K$2:$K$87,MATCH('Measurement and Pricing Data'!C434,'Unit Cost Source Data'!$A$2:$A$87,0))*2.5,IF(W434="Height",X434*H434)))))</f>
        <v>4652.3362499999994</v>
      </c>
      <c r="Z434" s="27">
        <f>IF(W434="CCT","n/a",INDEX('Unit Cost Source Data'!$K$2:$K$87,MATCH('Measurement and Pricing Data'!C434,'Unit Cost Source Data'!$A$2:$A$87,0))*1.5)</f>
        <v>344.61750000000001</v>
      </c>
      <c r="AA434" s="15">
        <f t="shared" si="19"/>
        <v>3954.4858125000001</v>
      </c>
      <c r="AB434" s="15">
        <f t="shared" si="20"/>
        <v>4000</v>
      </c>
    </row>
    <row r="435" spans="1:28" ht="28.8" x14ac:dyDescent="0.3">
      <c r="A435" s="1">
        <v>434</v>
      </c>
      <c r="B435" s="1">
        <v>1</v>
      </c>
      <c r="C435" s="6" t="s">
        <v>81</v>
      </c>
      <c r="D435" s="1" t="str">
        <f>INDEX('Name Conversion Table'!$B$2:$B$31,MATCH('Measurement and Pricing Data'!C435,'Name Conversion Table'!$A$2:$A$31,0))</f>
        <v>Elderberry</v>
      </c>
      <c r="E435" s="1" t="s">
        <v>4</v>
      </c>
      <c r="F435" s="39">
        <v>8</v>
      </c>
      <c r="G435" s="10">
        <v>2</v>
      </c>
      <c r="H435" s="4">
        <v>12</v>
      </c>
      <c r="I435" s="4" t="s">
        <v>33</v>
      </c>
      <c r="J435" s="4" t="s">
        <v>94</v>
      </c>
      <c r="K435" s="4" t="s">
        <v>33</v>
      </c>
      <c r="L435" s="4" t="s">
        <v>32</v>
      </c>
      <c r="M435" s="4" t="s">
        <v>14</v>
      </c>
      <c r="N435" s="4" t="s">
        <v>66</v>
      </c>
      <c r="O435" s="1" t="s">
        <v>106</v>
      </c>
      <c r="P435" s="9">
        <v>0.15</v>
      </c>
      <c r="Q435" s="30" t="s">
        <v>71</v>
      </c>
      <c r="R435" s="9">
        <v>1</v>
      </c>
      <c r="S435" s="30" t="s">
        <v>4</v>
      </c>
      <c r="T435" s="1" t="s">
        <v>4</v>
      </c>
      <c r="U435" s="1" t="s">
        <v>33</v>
      </c>
      <c r="V435" s="1" t="str">
        <f t="shared" si="18"/>
        <v>Y</v>
      </c>
      <c r="W435" s="1" t="s">
        <v>28</v>
      </c>
      <c r="X435" s="8">
        <f>IF(W435="TFT",INDEX('Unit Cost Source Data'!$L$2:$L$87,MATCH('Measurement and Pricing Data'!C435,'Unit Cost Source Data'!$A$2:$A$87,0)),IF(W435="Volume",INDEX('Unit Cost Source Data'!$M$2:$M$87,MATCH('Measurement and Pricing Data'!C435,'Unit Cost Source Data'!$A$2:$A$87,0)),IF(W435="Height",INDEX('Unit Cost Source Data'!$N$2:$N$87,MATCH('Measurement and Pricing Data'!C435,'Unit Cost Source Data'!$A$2:$A$87,0)),"n/a")))</f>
        <v>73.130104801294991</v>
      </c>
      <c r="Y435" s="27">
        <f>IF(W435="TFT",(F435/G435)^2*PI()/4*G435*X435,IF(W435="Volume",PI()*4/3*(H435/2)^2*H435/2*X435,IF(W435="DRT",INDEX('Unit Cost Source Data'!$K$2:$K$87,MATCH('Measurement and Pricing Data'!C435,'Unit Cost Source Data'!$A$2:$A$87,0)),IF(W435="CCT",(1.08)^E435*INDEX('Unit Cost Source Data'!$K$2:$K$87,MATCH('Measurement and Pricing Data'!C435,'Unit Cost Source Data'!$A$2:$A$87,0))*2.5,IF(W435="Height",X435*H435)))))</f>
        <v>1837.96</v>
      </c>
      <c r="Z435" s="27">
        <f>IF(W435="CCT","n/a",INDEX('Unit Cost Source Data'!$K$2:$K$87,MATCH('Measurement and Pricing Data'!C435,'Unit Cost Source Data'!$A$2:$A$87,0))*1.5)</f>
        <v>344.61750000000001</v>
      </c>
      <c r="AA435" s="15">
        <f t="shared" si="19"/>
        <v>1562.2659999999998</v>
      </c>
      <c r="AB435" s="15">
        <f t="shared" si="20"/>
        <v>1600</v>
      </c>
    </row>
    <row r="436" spans="1:28" ht="28.8" x14ac:dyDescent="0.3">
      <c r="A436" s="1">
        <v>435</v>
      </c>
      <c r="B436" s="1">
        <v>1</v>
      </c>
      <c r="C436" s="6" t="s">
        <v>81</v>
      </c>
      <c r="D436" s="1" t="str">
        <f>INDEX('Name Conversion Table'!$B$2:$B$31,MATCH('Measurement and Pricing Data'!C436,'Name Conversion Table'!$A$2:$A$31,0))</f>
        <v>Elderberry</v>
      </c>
      <c r="E436" s="1" t="s">
        <v>4</v>
      </c>
      <c r="F436" s="39">
        <v>8</v>
      </c>
      <c r="G436" s="10">
        <v>1</v>
      </c>
      <c r="H436" s="4">
        <v>15</v>
      </c>
      <c r="I436" s="4" t="s">
        <v>33</v>
      </c>
      <c r="J436" s="4" t="s">
        <v>94</v>
      </c>
      <c r="K436" s="4" t="s">
        <v>33</v>
      </c>
      <c r="L436" s="4" t="s">
        <v>33</v>
      </c>
      <c r="M436" s="4" t="s">
        <v>14</v>
      </c>
      <c r="N436" s="4" t="s">
        <v>66</v>
      </c>
      <c r="O436" s="1" t="s">
        <v>106</v>
      </c>
      <c r="P436" s="9">
        <v>0.15</v>
      </c>
      <c r="Q436" s="30" t="s">
        <v>71</v>
      </c>
      <c r="R436" s="9">
        <v>1</v>
      </c>
      <c r="S436" s="30" t="s">
        <v>4</v>
      </c>
      <c r="T436" s="1" t="s">
        <v>4</v>
      </c>
      <c r="U436" s="1" t="s">
        <v>33</v>
      </c>
      <c r="V436" s="1" t="str">
        <f t="shared" si="18"/>
        <v>Y</v>
      </c>
      <c r="W436" s="1" t="s">
        <v>28</v>
      </c>
      <c r="X436" s="8">
        <f>IF(W436="TFT",INDEX('Unit Cost Source Data'!$L$2:$L$87,MATCH('Measurement and Pricing Data'!C436,'Unit Cost Source Data'!$A$2:$A$87,0)),IF(W436="Volume",INDEX('Unit Cost Source Data'!$M$2:$M$87,MATCH('Measurement and Pricing Data'!C436,'Unit Cost Source Data'!$A$2:$A$87,0)),IF(W436="Height",INDEX('Unit Cost Source Data'!$N$2:$N$87,MATCH('Measurement and Pricing Data'!C436,'Unit Cost Source Data'!$A$2:$A$87,0)),"n/a")))</f>
        <v>73.130104801294991</v>
      </c>
      <c r="Y436" s="27">
        <f>IF(W436="TFT",(F436/G436)^2*PI()/4*G436*X436,IF(W436="Volume",PI()*4/3*(H436/2)^2*H436/2*X436,IF(W436="DRT",INDEX('Unit Cost Source Data'!$K$2:$K$87,MATCH('Measurement and Pricing Data'!C436,'Unit Cost Source Data'!$A$2:$A$87,0)),IF(W436="CCT",(1.08)^E436*INDEX('Unit Cost Source Data'!$K$2:$K$87,MATCH('Measurement and Pricing Data'!C436,'Unit Cost Source Data'!$A$2:$A$87,0))*2.5,IF(W436="Height",X436*H436)))))</f>
        <v>3675.92</v>
      </c>
      <c r="Z436" s="27">
        <f>IF(W436="CCT","n/a",INDEX('Unit Cost Source Data'!$K$2:$K$87,MATCH('Measurement and Pricing Data'!C436,'Unit Cost Source Data'!$A$2:$A$87,0))*1.5)</f>
        <v>344.61750000000001</v>
      </c>
      <c r="AA436" s="15">
        <f t="shared" si="19"/>
        <v>3124.5320000000002</v>
      </c>
      <c r="AB436" s="15">
        <f t="shared" si="20"/>
        <v>3100</v>
      </c>
    </row>
    <row r="437" spans="1:28" ht="28.8" x14ac:dyDescent="0.3">
      <c r="A437" s="1">
        <v>436</v>
      </c>
      <c r="B437" s="1">
        <v>1</v>
      </c>
      <c r="C437" s="6" t="s">
        <v>81</v>
      </c>
      <c r="D437" s="1" t="str">
        <f>INDEX('Name Conversion Table'!$B$2:$B$31,MATCH('Measurement and Pricing Data'!C437,'Name Conversion Table'!$A$2:$A$31,0))</f>
        <v>Elderberry</v>
      </c>
      <c r="E437" s="1" t="s">
        <v>4</v>
      </c>
      <c r="F437" s="39">
        <v>27</v>
      </c>
      <c r="G437" s="10">
        <v>4</v>
      </c>
      <c r="H437" s="4">
        <v>25</v>
      </c>
      <c r="I437" s="4" t="s">
        <v>33</v>
      </c>
      <c r="J437" s="4" t="s">
        <v>94</v>
      </c>
      <c r="K437" s="4" t="s">
        <v>33</v>
      </c>
      <c r="L437" s="4" t="s">
        <v>33</v>
      </c>
      <c r="M437" s="4" t="s">
        <v>14</v>
      </c>
      <c r="N437" s="4" t="s">
        <v>66</v>
      </c>
      <c r="O437" s="1" t="s">
        <v>106</v>
      </c>
      <c r="P437" s="9">
        <v>0.15</v>
      </c>
      <c r="Q437" s="30" t="s">
        <v>71</v>
      </c>
      <c r="R437" s="9">
        <v>1</v>
      </c>
      <c r="S437" s="30" t="s">
        <v>4</v>
      </c>
      <c r="T437" s="1" t="s">
        <v>4</v>
      </c>
      <c r="U437" s="1" t="s">
        <v>33</v>
      </c>
      <c r="V437" s="1" t="str">
        <f t="shared" si="18"/>
        <v>Y</v>
      </c>
      <c r="W437" s="1" t="s">
        <v>28</v>
      </c>
      <c r="X437" s="8">
        <f>IF(W437="TFT",INDEX('Unit Cost Source Data'!$L$2:$L$87,MATCH('Measurement and Pricing Data'!C437,'Unit Cost Source Data'!$A$2:$A$87,0)),IF(W437="Volume",INDEX('Unit Cost Source Data'!$M$2:$M$87,MATCH('Measurement and Pricing Data'!C437,'Unit Cost Source Data'!$A$2:$A$87,0)),IF(W437="Height",INDEX('Unit Cost Source Data'!$N$2:$N$87,MATCH('Measurement and Pricing Data'!C437,'Unit Cost Source Data'!$A$2:$A$87,0)),"n/a")))</f>
        <v>73.130104801294991</v>
      </c>
      <c r="Y437" s="27">
        <f>IF(W437="TFT",(F437/G437)^2*PI()/4*G437*X437,IF(W437="Volume",PI()*4/3*(H437/2)^2*H437/2*X437,IF(W437="DRT",INDEX('Unit Cost Source Data'!$K$2:$K$87,MATCH('Measurement and Pricing Data'!C437,'Unit Cost Source Data'!$A$2:$A$87,0)),IF(W437="CCT",(1.08)^E437*INDEX('Unit Cost Source Data'!$K$2:$K$87,MATCH('Measurement and Pricing Data'!C437,'Unit Cost Source Data'!$A$2:$A$87,0))*2.5,IF(W437="Height",X437*H437)))))</f>
        <v>10467.756562499999</v>
      </c>
      <c r="Z437" s="27">
        <f>IF(W437="CCT","n/a",INDEX('Unit Cost Source Data'!$K$2:$K$87,MATCH('Measurement and Pricing Data'!C437,'Unit Cost Source Data'!$A$2:$A$87,0))*1.5)</f>
        <v>344.61750000000001</v>
      </c>
      <c r="AA437" s="15">
        <f t="shared" si="19"/>
        <v>8897.593078124999</v>
      </c>
      <c r="AB437" s="15">
        <f t="shared" si="20"/>
        <v>8900</v>
      </c>
    </row>
    <row r="438" spans="1:28" ht="28.8" x14ac:dyDescent="0.3">
      <c r="A438" s="1">
        <v>437</v>
      </c>
      <c r="B438" s="1">
        <v>1</v>
      </c>
      <c r="C438" s="6" t="s">
        <v>81</v>
      </c>
      <c r="D438" s="1" t="str">
        <f>INDEX('Name Conversion Table'!$B$2:$B$31,MATCH('Measurement and Pricing Data'!C438,'Name Conversion Table'!$A$2:$A$31,0))</f>
        <v>Elderberry</v>
      </c>
      <c r="E438" s="1" t="s">
        <v>4</v>
      </c>
      <c r="F438" s="39">
        <v>30</v>
      </c>
      <c r="G438" s="10">
        <v>3</v>
      </c>
      <c r="H438" s="4">
        <v>25</v>
      </c>
      <c r="I438" s="4" t="s">
        <v>33</v>
      </c>
      <c r="J438" s="4" t="s">
        <v>94</v>
      </c>
      <c r="K438" s="4" t="s">
        <v>33</v>
      </c>
      <c r="L438" s="4" t="s">
        <v>33</v>
      </c>
      <c r="M438" s="4" t="s">
        <v>14</v>
      </c>
      <c r="N438" s="4" t="s">
        <v>66</v>
      </c>
      <c r="O438" s="1" t="s">
        <v>106</v>
      </c>
      <c r="P438" s="9">
        <v>0.15</v>
      </c>
      <c r="Q438" s="30" t="s">
        <v>71</v>
      </c>
      <c r="R438" s="9">
        <v>1</v>
      </c>
      <c r="S438" s="30" t="s">
        <v>4</v>
      </c>
      <c r="T438" s="1" t="s">
        <v>4</v>
      </c>
      <c r="U438" s="1" t="s">
        <v>33</v>
      </c>
      <c r="V438" s="1" t="str">
        <f t="shared" si="18"/>
        <v>Y</v>
      </c>
      <c r="W438" s="1" t="s">
        <v>28</v>
      </c>
      <c r="X438" s="8">
        <f>IF(W438="TFT",INDEX('Unit Cost Source Data'!$L$2:$L$87,MATCH('Measurement and Pricing Data'!C438,'Unit Cost Source Data'!$A$2:$A$87,0)),IF(W438="Volume",INDEX('Unit Cost Source Data'!$M$2:$M$87,MATCH('Measurement and Pricing Data'!C438,'Unit Cost Source Data'!$A$2:$A$87,0)),IF(W438="Height",INDEX('Unit Cost Source Data'!$N$2:$N$87,MATCH('Measurement and Pricing Data'!C438,'Unit Cost Source Data'!$A$2:$A$87,0)),"n/a")))</f>
        <v>73.130104801294991</v>
      </c>
      <c r="Y438" s="27">
        <f>IF(W438="TFT",(F438/G438)^2*PI()/4*G438*X438,IF(W438="Volume",PI()*4/3*(H438/2)^2*H438/2*X438,IF(W438="DRT",INDEX('Unit Cost Source Data'!$K$2:$K$87,MATCH('Measurement and Pricing Data'!C438,'Unit Cost Source Data'!$A$2:$A$87,0)),IF(W438="CCT",(1.08)^E438*INDEX('Unit Cost Source Data'!$K$2:$K$87,MATCH('Measurement and Pricing Data'!C438,'Unit Cost Source Data'!$A$2:$A$87,0))*2.5,IF(W438="Height",X438*H438)))))</f>
        <v>17230.875</v>
      </c>
      <c r="Z438" s="27">
        <f>IF(W438="CCT","n/a",INDEX('Unit Cost Source Data'!$K$2:$K$87,MATCH('Measurement and Pricing Data'!C438,'Unit Cost Source Data'!$A$2:$A$87,0))*1.5)</f>
        <v>344.61750000000001</v>
      </c>
      <c r="AA438" s="15">
        <f t="shared" si="19"/>
        <v>14646.243750000001</v>
      </c>
      <c r="AB438" s="15">
        <f t="shared" si="20"/>
        <v>15000</v>
      </c>
    </row>
    <row r="439" spans="1:28" ht="28.8" x14ac:dyDescent="0.3">
      <c r="A439" s="1">
        <v>438</v>
      </c>
      <c r="B439" s="1">
        <v>1</v>
      </c>
      <c r="C439" s="6" t="s">
        <v>81</v>
      </c>
      <c r="D439" s="1" t="str">
        <f>INDEX('Name Conversion Table'!$B$2:$B$31,MATCH('Measurement and Pricing Data'!C439,'Name Conversion Table'!$A$2:$A$31,0))</f>
        <v>Elderberry</v>
      </c>
      <c r="E439" s="1" t="s">
        <v>4</v>
      </c>
      <c r="F439" s="39">
        <v>12</v>
      </c>
      <c r="G439" s="10">
        <v>2</v>
      </c>
      <c r="H439" s="4">
        <v>20</v>
      </c>
      <c r="I439" s="4" t="s">
        <v>33</v>
      </c>
      <c r="J439" s="4" t="s">
        <v>94</v>
      </c>
      <c r="K439" s="4" t="s">
        <v>33</v>
      </c>
      <c r="L439" s="4" t="s">
        <v>33</v>
      </c>
      <c r="M439" s="4" t="s">
        <v>14</v>
      </c>
      <c r="N439" s="4" t="s">
        <v>66</v>
      </c>
      <c r="O439" s="1" t="s">
        <v>106</v>
      </c>
      <c r="P439" s="9">
        <v>0.15</v>
      </c>
      <c r="Q439" s="30" t="s">
        <v>71</v>
      </c>
      <c r="R439" s="9">
        <v>1</v>
      </c>
      <c r="S439" s="30" t="s">
        <v>4</v>
      </c>
      <c r="T439" s="1" t="s">
        <v>4</v>
      </c>
      <c r="U439" s="1" t="s">
        <v>33</v>
      </c>
      <c r="V439" s="1" t="str">
        <f t="shared" si="18"/>
        <v>Y</v>
      </c>
      <c r="W439" s="1" t="s">
        <v>28</v>
      </c>
      <c r="X439" s="8">
        <f>IF(W439="TFT",INDEX('Unit Cost Source Data'!$L$2:$L$87,MATCH('Measurement and Pricing Data'!C439,'Unit Cost Source Data'!$A$2:$A$87,0)),IF(W439="Volume",INDEX('Unit Cost Source Data'!$M$2:$M$87,MATCH('Measurement and Pricing Data'!C439,'Unit Cost Source Data'!$A$2:$A$87,0)),IF(W439="Height",INDEX('Unit Cost Source Data'!$N$2:$N$87,MATCH('Measurement and Pricing Data'!C439,'Unit Cost Source Data'!$A$2:$A$87,0)),"n/a")))</f>
        <v>73.130104801294991</v>
      </c>
      <c r="Y439" s="27">
        <f>IF(W439="TFT",(F439/G439)^2*PI()/4*G439*X439,IF(W439="Volume",PI()*4/3*(H439/2)^2*H439/2*X439,IF(W439="DRT",INDEX('Unit Cost Source Data'!$K$2:$K$87,MATCH('Measurement and Pricing Data'!C439,'Unit Cost Source Data'!$A$2:$A$87,0)),IF(W439="CCT",(1.08)^E439*INDEX('Unit Cost Source Data'!$K$2:$K$87,MATCH('Measurement and Pricing Data'!C439,'Unit Cost Source Data'!$A$2:$A$87,0))*2.5,IF(W439="Height",X439*H439)))))</f>
        <v>4135.41</v>
      </c>
      <c r="Z439" s="27">
        <f>IF(W439="CCT","n/a",INDEX('Unit Cost Source Data'!$K$2:$K$87,MATCH('Measurement and Pricing Data'!C439,'Unit Cost Source Data'!$A$2:$A$87,0))*1.5)</f>
        <v>344.61750000000001</v>
      </c>
      <c r="AA439" s="15">
        <f t="shared" si="19"/>
        <v>3515.0985000000001</v>
      </c>
      <c r="AB439" s="15">
        <f t="shared" si="20"/>
        <v>3500</v>
      </c>
    </row>
    <row r="440" spans="1:28" ht="28.8" x14ac:dyDescent="0.3">
      <c r="A440" s="1">
        <v>439</v>
      </c>
      <c r="B440" s="1">
        <v>1</v>
      </c>
      <c r="C440" s="6" t="s">
        <v>81</v>
      </c>
      <c r="D440" s="1" t="str">
        <f>INDEX('Name Conversion Table'!$B$2:$B$31,MATCH('Measurement and Pricing Data'!C440,'Name Conversion Table'!$A$2:$A$31,0))</f>
        <v>Elderberry</v>
      </c>
      <c r="E440" s="1" t="s">
        <v>4</v>
      </c>
      <c r="F440" s="39">
        <v>6</v>
      </c>
      <c r="G440" s="10">
        <v>2</v>
      </c>
      <c r="H440" s="4">
        <v>12</v>
      </c>
      <c r="I440" s="4" t="s">
        <v>33</v>
      </c>
      <c r="J440" s="4" t="s">
        <v>94</v>
      </c>
      <c r="K440" s="4" t="s">
        <v>33</v>
      </c>
      <c r="L440" s="4" t="s">
        <v>32</v>
      </c>
      <c r="M440" s="4" t="s">
        <v>14</v>
      </c>
      <c r="N440" s="4" t="s">
        <v>66</v>
      </c>
      <c r="O440" s="1" t="s">
        <v>106</v>
      </c>
      <c r="P440" s="9">
        <v>0.15</v>
      </c>
      <c r="Q440" s="30" t="s">
        <v>71</v>
      </c>
      <c r="R440" s="9">
        <v>1</v>
      </c>
      <c r="S440" s="30" t="s">
        <v>4</v>
      </c>
      <c r="T440" s="1" t="s">
        <v>4</v>
      </c>
      <c r="U440" s="1" t="s">
        <v>33</v>
      </c>
      <c r="V440" s="1" t="str">
        <f t="shared" si="18"/>
        <v>Y</v>
      </c>
      <c r="W440" s="1" t="s">
        <v>28</v>
      </c>
      <c r="X440" s="8">
        <f>IF(W440="TFT",INDEX('Unit Cost Source Data'!$L$2:$L$87,MATCH('Measurement and Pricing Data'!C440,'Unit Cost Source Data'!$A$2:$A$87,0)),IF(W440="Volume",INDEX('Unit Cost Source Data'!$M$2:$M$87,MATCH('Measurement and Pricing Data'!C440,'Unit Cost Source Data'!$A$2:$A$87,0)),IF(W440="Height",INDEX('Unit Cost Source Data'!$N$2:$N$87,MATCH('Measurement and Pricing Data'!C440,'Unit Cost Source Data'!$A$2:$A$87,0)),"n/a")))</f>
        <v>73.130104801294991</v>
      </c>
      <c r="Y440" s="27">
        <f>IF(W440="TFT",(F440/G440)^2*PI()/4*G440*X440,IF(W440="Volume",PI()*4/3*(H440/2)^2*H440/2*X440,IF(W440="DRT",INDEX('Unit Cost Source Data'!$K$2:$K$87,MATCH('Measurement and Pricing Data'!C440,'Unit Cost Source Data'!$A$2:$A$87,0)),IF(W440="CCT",(1.08)^E440*INDEX('Unit Cost Source Data'!$K$2:$K$87,MATCH('Measurement and Pricing Data'!C440,'Unit Cost Source Data'!$A$2:$A$87,0))*2.5,IF(W440="Height",X440*H440)))))</f>
        <v>1033.8525</v>
      </c>
      <c r="Z440" s="27">
        <f>IF(W440="CCT","n/a",INDEX('Unit Cost Source Data'!$K$2:$K$87,MATCH('Measurement and Pricing Data'!C440,'Unit Cost Source Data'!$A$2:$A$87,0))*1.5)</f>
        <v>344.61750000000001</v>
      </c>
      <c r="AA440" s="15">
        <f t="shared" si="19"/>
        <v>878.77462500000001</v>
      </c>
      <c r="AB440" s="15">
        <f t="shared" si="20"/>
        <v>880</v>
      </c>
    </row>
    <row r="441" spans="1:28" ht="28.8" x14ac:dyDescent="0.3">
      <c r="A441" s="1">
        <v>440</v>
      </c>
      <c r="B441" s="1">
        <v>1</v>
      </c>
      <c r="C441" s="6" t="s">
        <v>81</v>
      </c>
      <c r="D441" s="1" t="str">
        <f>INDEX('Name Conversion Table'!$B$2:$B$31,MATCH('Measurement and Pricing Data'!C441,'Name Conversion Table'!$A$2:$A$31,0))</f>
        <v>Elderberry</v>
      </c>
      <c r="E441" s="1" t="s">
        <v>4</v>
      </c>
      <c r="F441" s="39">
        <v>4</v>
      </c>
      <c r="G441" s="10">
        <v>1</v>
      </c>
      <c r="H441" s="4">
        <v>15</v>
      </c>
      <c r="I441" s="4" t="s">
        <v>33</v>
      </c>
      <c r="J441" s="4" t="s">
        <v>94</v>
      </c>
      <c r="K441" s="4" t="s">
        <v>33</v>
      </c>
      <c r="L441" s="4" t="s">
        <v>32</v>
      </c>
      <c r="M441" s="4" t="s">
        <v>14</v>
      </c>
      <c r="N441" s="4" t="s">
        <v>66</v>
      </c>
      <c r="O441" s="1" t="s">
        <v>106</v>
      </c>
      <c r="P441" s="9">
        <v>0.15</v>
      </c>
      <c r="Q441" s="30" t="s">
        <v>71</v>
      </c>
      <c r="R441" s="9">
        <v>1</v>
      </c>
      <c r="S441" s="30" t="s">
        <v>4</v>
      </c>
      <c r="T441" s="1" t="s">
        <v>4</v>
      </c>
      <c r="U441" s="1" t="s">
        <v>33</v>
      </c>
      <c r="V441" s="1" t="str">
        <f t="shared" si="18"/>
        <v>Y</v>
      </c>
      <c r="W441" s="1" t="s">
        <v>28</v>
      </c>
      <c r="X441" s="8">
        <f>IF(W441="TFT",INDEX('Unit Cost Source Data'!$L$2:$L$87,MATCH('Measurement and Pricing Data'!C441,'Unit Cost Source Data'!$A$2:$A$87,0)),IF(W441="Volume",INDEX('Unit Cost Source Data'!$M$2:$M$87,MATCH('Measurement and Pricing Data'!C441,'Unit Cost Source Data'!$A$2:$A$87,0)),IF(W441="Height",INDEX('Unit Cost Source Data'!$N$2:$N$87,MATCH('Measurement and Pricing Data'!C441,'Unit Cost Source Data'!$A$2:$A$87,0)),"n/a")))</f>
        <v>73.130104801294991</v>
      </c>
      <c r="Y441" s="27">
        <f>IF(W441="TFT",(F441/G441)^2*PI()/4*G441*X441,IF(W441="Volume",PI()*4/3*(H441/2)^2*H441/2*X441,IF(W441="DRT",INDEX('Unit Cost Source Data'!$K$2:$K$87,MATCH('Measurement and Pricing Data'!C441,'Unit Cost Source Data'!$A$2:$A$87,0)),IF(W441="CCT",(1.08)^E441*INDEX('Unit Cost Source Data'!$K$2:$K$87,MATCH('Measurement and Pricing Data'!C441,'Unit Cost Source Data'!$A$2:$A$87,0))*2.5,IF(W441="Height",X441*H441)))))</f>
        <v>918.98</v>
      </c>
      <c r="Z441" s="27">
        <f>IF(W441="CCT","n/a",INDEX('Unit Cost Source Data'!$K$2:$K$87,MATCH('Measurement and Pricing Data'!C441,'Unit Cost Source Data'!$A$2:$A$87,0))*1.5)</f>
        <v>344.61750000000001</v>
      </c>
      <c r="AA441" s="15">
        <f t="shared" si="19"/>
        <v>781.13300000000004</v>
      </c>
      <c r="AB441" s="15">
        <f t="shared" si="20"/>
        <v>780</v>
      </c>
    </row>
    <row r="442" spans="1:28" ht="28.8" x14ac:dyDescent="0.3">
      <c r="A442" s="1">
        <v>441</v>
      </c>
      <c r="B442" s="1">
        <v>1</v>
      </c>
      <c r="C442" s="6" t="s">
        <v>81</v>
      </c>
      <c r="D442" s="1" t="str">
        <f>INDEX('Name Conversion Table'!$B$2:$B$31,MATCH('Measurement and Pricing Data'!C442,'Name Conversion Table'!$A$2:$A$31,0))</f>
        <v>Elderberry</v>
      </c>
      <c r="E442" s="1" t="s">
        <v>4</v>
      </c>
      <c r="F442" s="39">
        <v>4</v>
      </c>
      <c r="G442" s="10">
        <v>2</v>
      </c>
      <c r="H442" s="4">
        <v>12</v>
      </c>
      <c r="I442" s="4" t="s">
        <v>33</v>
      </c>
      <c r="J442" s="4" t="s">
        <v>94</v>
      </c>
      <c r="K442" s="4" t="s">
        <v>33</v>
      </c>
      <c r="L442" s="4" t="s">
        <v>32</v>
      </c>
      <c r="M442" s="4" t="s">
        <v>14</v>
      </c>
      <c r="N442" s="4" t="s">
        <v>66</v>
      </c>
      <c r="O442" s="1" t="s">
        <v>106</v>
      </c>
      <c r="P442" s="9">
        <v>0</v>
      </c>
      <c r="Q442" s="30" t="s">
        <v>55</v>
      </c>
      <c r="R442" s="9">
        <v>1</v>
      </c>
      <c r="S442" s="30" t="s">
        <v>4</v>
      </c>
      <c r="T442" s="1" t="s">
        <v>4</v>
      </c>
      <c r="U442" s="1" t="s">
        <v>33</v>
      </c>
      <c r="V442" s="1" t="str">
        <f t="shared" si="18"/>
        <v>N</v>
      </c>
      <c r="W442" s="1" t="s">
        <v>28</v>
      </c>
      <c r="X442" s="8">
        <f>IF(W442="TFT",INDEX('Unit Cost Source Data'!$L$2:$L$87,MATCH('Measurement and Pricing Data'!C442,'Unit Cost Source Data'!$A$2:$A$87,0)),IF(W442="Volume",INDEX('Unit Cost Source Data'!$M$2:$M$87,MATCH('Measurement and Pricing Data'!C442,'Unit Cost Source Data'!$A$2:$A$87,0)),IF(W442="Height",INDEX('Unit Cost Source Data'!$N$2:$N$87,MATCH('Measurement and Pricing Data'!C442,'Unit Cost Source Data'!$A$2:$A$87,0)),"n/a")))</f>
        <v>73.130104801294991</v>
      </c>
      <c r="Y442" s="27">
        <f>IF(W442="TFT",(F442/G442)^2*PI()/4*G442*X442,IF(W442="Volume",PI()*4/3*(H442/2)^2*H442/2*X442,IF(W442="DRT",INDEX('Unit Cost Source Data'!$K$2:$K$87,MATCH('Measurement and Pricing Data'!C442,'Unit Cost Source Data'!$A$2:$A$87,0)),IF(W442="CCT",(1.08)^E442*INDEX('Unit Cost Source Data'!$K$2:$K$87,MATCH('Measurement and Pricing Data'!C442,'Unit Cost Source Data'!$A$2:$A$87,0))*2.5,IF(W442="Height",X442*H442)))))</f>
        <v>459.49</v>
      </c>
      <c r="Z442" s="27">
        <f>IF(W442="CCT","n/a",INDEX('Unit Cost Source Data'!$K$2:$K$87,MATCH('Measurement and Pricing Data'!C442,'Unit Cost Source Data'!$A$2:$A$87,0))*1.5)</f>
        <v>344.61750000000001</v>
      </c>
      <c r="AA442" s="15">
        <f t="shared" si="19"/>
        <v>804.10750000000007</v>
      </c>
      <c r="AB442" s="15">
        <f t="shared" si="20"/>
        <v>800</v>
      </c>
    </row>
    <row r="443" spans="1:28" ht="28.8" x14ac:dyDescent="0.3">
      <c r="A443" s="1">
        <v>442</v>
      </c>
      <c r="B443" s="1">
        <v>1</v>
      </c>
      <c r="C443" s="6" t="s">
        <v>81</v>
      </c>
      <c r="D443" s="1" t="str">
        <f>INDEX('Name Conversion Table'!$B$2:$B$31,MATCH('Measurement and Pricing Data'!C443,'Name Conversion Table'!$A$2:$A$31,0))</f>
        <v>Elderberry</v>
      </c>
      <c r="E443" s="1" t="s">
        <v>4</v>
      </c>
      <c r="F443" s="39">
        <v>13</v>
      </c>
      <c r="G443" s="10">
        <v>2</v>
      </c>
      <c r="H443" s="4">
        <v>25</v>
      </c>
      <c r="I443" s="4" t="s">
        <v>33</v>
      </c>
      <c r="J443" s="4" t="s">
        <v>94</v>
      </c>
      <c r="K443" s="4" t="s">
        <v>33</v>
      </c>
      <c r="L443" s="4" t="s">
        <v>33</v>
      </c>
      <c r="M443" s="4" t="s">
        <v>14</v>
      </c>
      <c r="N443" s="4" t="s">
        <v>66</v>
      </c>
      <c r="O443" s="1" t="s">
        <v>106</v>
      </c>
      <c r="P443" s="9">
        <v>0.15</v>
      </c>
      <c r="Q443" s="30" t="s">
        <v>71</v>
      </c>
      <c r="R443" s="9">
        <v>1</v>
      </c>
      <c r="S443" s="30" t="s">
        <v>4</v>
      </c>
      <c r="T443" s="1" t="s">
        <v>4</v>
      </c>
      <c r="U443" s="1" t="s">
        <v>33</v>
      </c>
      <c r="V443" s="1" t="str">
        <f t="shared" si="18"/>
        <v>Y</v>
      </c>
      <c r="W443" s="1" t="s">
        <v>28</v>
      </c>
      <c r="X443" s="8">
        <f>IF(W443="TFT",INDEX('Unit Cost Source Data'!$L$2:$L$87,MATCH('Measurement and Pricing Data'!C443,'Unit Cost Source Data'!$A$2:$A$87,0)),IF(W443="Volume",INDEX('Unit Cost Source Data'!$M$2:$M$87,MATCH('Measurement and Pricing Data'!C443,'Unit Cost Source Data'!$A$2:$A$87,0)),IF(W443="Height",INDEX('Unit Cost Source Data'!$N$2:$N$87,MATCH('Measurement and Pricing Data'!C443,'Unit Cost Source Data'!$A$2:$A$87,0)),"n/a")))</f>
        <v>73.130104801294991</v>
      </c>
      <c r="Y443" s="27">
        <f>IF(W443="TFT",(F443/G443)^2*PI()/4*G443*X443,IF(W443="Volume",PI()*4/3*(H443/2)^2*H443/2*X443,IF(W443="DRT",INDEX('Unit Cost Source Data'!$K$2:$K$87,MATCH('Measurement and Pricing Data'!C443,'Unit Cost Source Data'!$A$2:$A$87,0)),IF(W443="CCT",(1.08)^E443*INDEX('Unit Cost Source Data'!$K$2:$K$87,MATCH('Measurement and Pricing Data'!C443,'Unit Cost Source Data'!$A$2:$A$87,0))*2.5,IF(W443="Height",X443*H443)))))</f>
        <v>4853.3631249999999</v>
      </c>
      <c r="Z443" s="27">
        <f>IF(W443="CCT","n/a",INDEX('Unit Cost Source Data'!$K$2:$K$87,MATCH('Measurement and Pricing Data'!C443,'Unit Cost Source Data'!$A$2:$A$87,0))*1.5)</f>
        <v>344.61750000000001</v>
      </c>
      <c r="AA443" s="15">
        <f t="shared" si="19"/>
        <v>4125.3586562500004</v>
      </c>
      <c r="AB443" s="15">
        <f t="shared" si="20"/>
        <v>4100</v>
      </c>
    </row>
    <row r="444" spans="1:28" ht="28.8" x14ac:dyDescent="0.3">
      <c r="A444" s="1">
        <v>443</v>
      </c>
      <c r="B444" s="1">
        <v>1</v>
      </c>
      <c r="C444" s="6" t="s">
        <v>81</v>
      </c>
      <c r="D444" s="1" t="str">
        <f>INDEX('Name Conversion Table'!$B$2:$B$31,MATCH('Measurement and Pricing Data'!C444,'Name Conversion Table'!$A$2:$A$31,0))</f>
        <v>Elderberry</v>
      </c>
      <c r="E444" s="1" t="s">
        <v>4</v>
      </c>
      <c r="F444" s="39">
        <v>10</v>
      </c>
      <c r="G444" s="10">
        <v>2</v>
      </c>
      <c r="H444" s="4">
        <v>20</v>
      </c>
      <c r="I444" s="4" t="s">
        <v>33</v>
      </c>
      <c r="J444" s="4" t="s">
        <v>94</v>
      </c>
      <c r="K444" s="4" t="s">
        <v>33</v>
      </c>
      <c r="L444" s="4" t="s">
        <v>33</v>
      </c>
      <c r="M444" s="4" t="s">
        <v>14</v>
      </c>
      <c r="N444" s="4" t="s">
        <v>66</v>
      </c>
      <c r="O444" s="1" t="s">
        <v>106</v>
      </c>
      <c r="P444" s="9">
        <v>0</v>
      </c>
      <c r="Q444" s="30" t="s">
        <v>55</v>
      </c>
      <c r="R444" s="9">
        <v>1</v>
      </c>
      <c r="S444" s="30" t="s">
        <v>4</v>
      </c>
      <c r="T444" s="1" t="s">
        <v>4</v>
      </c>
      <c r="U444" s="1" t="s">
        <v>33</v>
      </c>
      <c r="V444" s="1" t="str">
        <f t="shared" si="18"/>
        <v>N</v>
      </c>
      <c r="W444" s="1" t="s">
        <v>28</v>
      </c>
      <c r="X444" s="8">
        <f>IF(W444="TFT",INDEX('Unit Cost Source Data'!$L$2:$L$87,MATCH('Measurement and Pricing Data'!C444,'Unit Cost Source Data'!$A$2:$A$87,0)),IF(W444="Volume",INDEX('Unit Cost Source Data'!$M$2:$M$87,MATCH('Measurement and Pricing Data'!C444,'Unit Cost Source Data'!$A$2:$A$87,0)),IF(W444="Height",INDEX('Unit Cost Source Data'!$N$2:$N$87,MATCH('Measurement and Pricing Data'!C444,'Unit Cost Source Data'!$A$2:$A$87,0)),"n/a")))</f>
        <v>73.130104801294991</v>
      </c>
      <c r="Y444" s="27">
        <f>IF(W444="TFT",(F444/G444)^2*PI()/4*G444*X444,IF(W444="Volume",PI()*4/3*(H444/2)^2*H444/2*X444,IF(W444="DRT",INDEX('Unit Cost Source Data'!$K$2:$K$87,MATCH('Measurement and Pricing Data'!C444,'Unit Cost Source Data'!$A$2:$A$87,0)),IF(W444="CCT",(1.08)^E444*INDEX('Unit Cost Source Data'!$K$2:$K$87,MATCH('Measurement and Pricing Data'!C444,'Unit Cost Source Data'!$A$2:$A$87,0))*2.5,IF(W444="Height",X444*H444)))))</f>
        <v>2871.8125</v>
      </c>
      <c r="Z444" s="27">
        <f>IF(W444="CCT","n/a",INDEX('Unit Cost Source Data'!$K$2:$K$87,MATCH('Measurement and Pricing Data'!C444,'Unit Cost Source Data'!$A$2:$A$87,0))*1.5)</f>
        <v>344.61750000000001</v>
      </c>
      <c r="AA444" s="15">
        <f t="shared" si="19"/>
        <v>3216.43</v>
      </c>
      <c r="AB444" s="15">
        <f t="shared" si="20"/>
        <v>3200</v>
      </c>
    </row>
    <row r="445" spans="1:28" ht="28.8" x14ac:dyDescent="0.3">
      <c r="A445" s="1">
        <v>444</v>
      </c>
      <c r="B445" s="1">
        <v>1</v>
      </c>
      <c r="C445" s="6" t="s">
        <v>81</v>
      </c>
      <c r="D445" s="1" t="str">
        <f>INDEX('Name Conversion Table'!$B$2:$B$31,MATCH('Measurement and Pricing Data'!C445,'Name Conversion Table'!$A$2:$A$31,0))</f>
        <v>Elderberry</v>
      </c>
      <c r="E445" s="1" t="s">
        <v>4</v>
      </c>
      <c r="F445" s="39">
        <v>15</v>
      </c>
      <c r="G445" s="10">
        <v>2</v>
      </c>
      <c r="H445" s="4">
        <v>20</v>
      </c>
      <c r="I445" s="4" t="s">
        <v>33</v>
      </c>
      <c r="J445" s="4" t="s">
        <v>94</v>
      </c>
      <c r="K445" s="4" t="s">
        <v>33</v>
      </c>
      <c r="L445" s="4" t="s">
        <v>33</v>
      </c>
      <c r="M445" s="4" t="s">
        <v>14</v>
      </c>
      <c r="N445" s="4" t="s">
        <v>66</v>
      </c>
      <c r="O445" s="1" t="s">
        <v>106</v>
      </c>
      <c r="P445" s="9">
        <v>0.15</v>
      </c>
      <c r="Q445" s="30" t="s">
        <v>71</v>
      </c>
      <c r="R445" s="9">
        <v>1</v>
      </c>
      <c r="S445" s="30" t="s">
        <v>4</v>
      </c>
      <c r="T445" s="1" t="s">
        <v>4</v>
      </c>
      <c r="U445" s="1" t="s">
        <v>33</v>
      </c>
      <c r="V445" s="1" t="str">
        <f t="shared" si="18"/>
        <v>Y</v>
      </c>
      <c r="W445" s="1" t="s">
        <v>28</v>
      </c>
      <c r="X445" s="8">
        <f>IF(W445="TFT",INDEX('Unit Cost Source Data'!$L$2:$L$87,MATCH('Measurement and Pricing Data'!C445,'Unit Cost Source Data'!$A$2:$A$87,0)),IF(W445="Volume",INDEX('Unit Cost Source Data'!$M$2:$M$87,MATCH('Measurement and Pricing Data'!C445,'Unit Cost Source Data'!$A$2:$A$87,0)),IF(W445="Height",INDEX('Unit Cost Source Data'!$N$2:$N$87,MATCH('Measurement and Pricing Data'!C445,'Unit Cost Source Data'!$A$2:$A$87,0)),"n/a")))</f>
        <v>73.130104801294991</v>
      </c>
      <c r="Y445" s="27">
        <f>IF(W445="TFT",(F445/G445)^2*PI()/4*G445*X445,IF(W445="Volume",PI()*4/3*(H445/2)^2*H445/2*X445,IF(W445="DRT",INDEX('Unit Cost Source Data'!$K$2:$K$87,MATCH('Measurement and Pricing Data'!C445,'Unit Cost Source Data'!$A$2:$A$87,0)),IF(W445="CCT",(1.08)^E445*INDEX('Unit Cost Source Data'!$K$2:$K$87,MATCH('Measurement and Pricing Data'!C445,'Unit Cost Source Data'!$A$2:$A$87,0))*2.5,IF(W445="Height",X445*H445)))))</f>
        <v>6461.578125</v>
      </c>
      <c r="Z445" s="27">
        <f>IF(W445="CCT","n/a",INDEX('Unit Cost Source Data'!$K$2:$K$87,MATCH('Measurement and Pricing Data'!C445,'Unit Cost Source Data'!$A$2:$A$87,0))*1.5)</f>
        <v>344.61750000000001</v>
      </c>
      <c r="AA445" s="15">
        <f t="shared" si="19"/>
        <v>5492.3414062500005</v>
      </c>
      <c r="AB445" s="15">
        <f t="shared" si="20"/>
        <v>5500</v>
      </c>
    </row>
    <row r="446" spans="1:28" ht="28.8" x14ac:dyDescent="0.3">
      <c r="A446" s="1">
        <v>445</v>
      </c>
      <c r="B446" s="1">
        <v>1</v>
      </c>
      <c r="C446" s="6" t="s">
        <v>81</v>
      </c>
      <c r="D446" s="1" t="str">
        <f>INDEX('Name Conversion Table'!$B$2:$B$31,MATCH('Measurement and Pricing Data'!C446,'Name Conversion Table'!$A$2:$A$31,0))</f>
        <v>Elderberry</v>
      </c>
      <c r="E446" s="1" t="s">
        <v>4</v>
      </c>
      <c r="F446" s="39">
        <v>11</v>
      </c>
      <c r="G446" s="10">
        <v>1</v>
      </c>
      <c r="H446" s="4">
        <v>20</v>
      </c>
      <c r="I446" s="4" t="s">
        <v>33</v>
      </c>
      <c r="J446" s="4" t="s">
        <v>94</v>
      </c>
      <c r="K446" s="4" t="s">
        <v>33</v>
      </c>
      <c r="L446" s="4" t="s">
        <v>33</v>
      </c>
      <c r="M446" s="4" t="s">
        <v>14</v>
      </c>
      <c r="N446" s="4" t="s">
        <v>66</v>
      </c>
      <c r="O446" s="1" t="s">
        <v>106</v>
      </c>
      <c r="P446" s="9">
        <v>0.2</v>
      </c>
      <c r="Q446" s="30" t="s">
        <v>71</v>
      </c>
      <c r="R446" s="9">
        <v>1</v>
      </c>
      <c r="S446" s="30" t="s">
        <v>4</v>
      </c>
      <c r="T446" s="1" t="s">
        <v>4</v>
      </c>
      <c r="U446" s="1" t="s">
        <v>33</v>
      </c>
      <c r="V446" s="1" t="str">
        <f t="shared" si="18"/>
        <v>Y</v>
      </c>
      <c r="W446" s="1" t="s">
        <v>28</v>
      </c>
      <c r="X446" s="8">
        <f>IF(W446="TFT",INDEX('Unit Cost Source Data'!$L$2:$L$87,MATCH('Measurement and Pricing Data'!C446,'Unit Cost Source Data'!$A$2:$A$87,0)),IF(W446="Volume",INDEX('Unit Cost Source Data'!$M$2:$M$87,MATCH('Measurement and Pricing Data'!C446,'Unit Cost Source Data'!$A$2:$A$87,0)),IF(W446="Height",INDEX('Unit Cost Source Data'!$N$2:$N$87,MATCH('Measurement and Pricing Data'!C446,'Unit Cost Source Data'!$A$2:$A$87,0)),"n/a")))</f>
        <v>73.130104801294991</v>
      </c>
      <c r="Y446" s="27">
        <f>IF(W446="TFT",(F446/G446)^2*PI()/4*G446*X446,IF(W446="Volume",PI()*4/3*(H446/2)^2*H446/2*X446,IF(W446="DRT",INDEX('Unit Cost Source Data'!$K$2:$K$87,MATCH('Measurement and Pricing Data'!C446,'Unit Cost Source Data'!$A$2:$A$87,0)),IF(W446="CCT",(1.08)^E446*INDEX('Unit Cost Source Data'!$K$2:$K$87,MATCH('Measurement and Pricing Data'!C446,'Unit Cost Source Data'!$A$2:$A$87,0))*2.5,IF(W446="Height",X446*H446)))))</f>
        <v>6949.7862500000001</v>
      </c>
      <c r="Z446" s="27">
        <f>IF(W446="CCT","n/a",INDEX('Unit Cost Source Data'!$K$2:$K$87,MATCH('Measurement and Pricing Data'!C446,'Unit Cost Source Data'!$A$2:$A$87,0))*1.5)</f>
        <v>344.61750000000001</v>
      </c>
      <c r="AA446" s="15">
        <f t="shared" si="19"/>
        <v>5559.8289999999997</v>
      </c>
      <c r="AB446" s="15">
        <f t="shared" si="20"/>
        <v>5600</v>
      </c>
    </row>
    <row r="447" spans="1:28" ht="28.8" x14ac:dyDescent="0.3">
      <c r="A447" s="1">
        <v>446</v>
      </c>
      <c r="B447" s="1">
        <v>1</v>
      </c>
      <c r="C447" s="6" t="s">
        <v>81</v>
      </c>
      <c r="D447" s="1" t="str">
        <f>INDEX('Name Conversion Table'!$B$2:$B$31,MATCH('Measurement and Pricing Data'!C447,'Name Conversion Table'!$A$2:$A$31,0))</f>
        <v>Elderberry</v>
      </c>
      <c r="E447" s="1" t="s">
        <v>4</v>
      </c>
      <c r="F447" s="39">
        <v>14</v>
      </c>
      <c r="G447" s="10">
        <v>3</v>
      </c>
      <c r="H447" s="4">
        <v>15</v>
      </c>
      <c r="I447" s="4" t="s">
        <v>33</v>
      </c>
      <c r="J447" s="4" t="s">
        <v>94</v>
      </c>
      <c r="K447" s="4" t="s">
        <v>33</v>
      </c>
      <c r="L447" s="4" t="s">
        <v>33</v>
      </c>
      <c r="M447" s="4" t="s">
        <v>14</v>
      </c>
      <c r="N447" s="4" t="s">
        <v>66</v>
      </c>
      <c r="O447" s="1" t="s">
        <v>106</v>
      </c>
      <c r="P447" s="9">
        <v>0.15</v>
      </c>
      <c r="Q447" s="30" t="s">
        <v>71</v>
      </c>
      <c r="R447" s="9">
        <v>1</v>
      </c>
      <c r="S447" s="30" t="s">
        <v>4</v>
      </c>
      <c r="T447" s="1" t="s">
        <v>4</v>
      </c>
      <c r="U447" s="1" t="s">
        <v>33</v>
      </c>
      <c r="V447" s="1" t="str">
        <f t="shared" si="18"/>
        <v>Y</v>
      </c>
      <c r="W447" s="1" t="s">
        <v>28</v>
      </c>
      <c r="X447" s="8">
        <f>IF(W447="TFT",INDEX('Unit Cost Source Data'!$L$2:$L$87,MATCH('Measurement and Pricing Data'!C447,'Unit Cost Source Data'!$A$2:$A$87,0)),IF(W447="Volume",INDEX('Unit Cost Source Data'!$M$2:$M$87,MATCH('Measurement and Pricing Data'!C447,'Unit Cost Source Data'!$A$2:$A$87,0)),IF(W447="Height",INDEX('Unit Cost Source Data'!$N$2:$N$87,MATCH('Measurement and Pricing Data'!C447,'Unit Cost Source Data'!$A$2:$A$87,0)),"n/a")))</f>
        <v>73.130104801294991</v>
      </c>
      <c r="Y447" s="27">
        <f>IF(W447="TFT",(F447/G447)^2*PI()/4*G447*X447,IF(W447="Volume",PI()*4/3*(H447/2)^2*H447/2*X447,IF(W447="DRT",INDEX('Unit Cost Source Data'!$K$2:$K$87,MATCH('Measurement and Pricing Data'!C447,'Unit Cost Source Data'!$A$2:$A$87,0)),IF(W447="CCT",(1.08)^E447*INDEX('Unit Cost Source Data'!$K$2:$K$87,MATCH('Measurement and Pricing Data'!C447,'Unit Cost Source Data'!$A$2:$A$87,0))*2.5,IF(W447="Height",X447*H447)))))</f>
        <v>3752.501666666667</v>
      </c>
      <c r="Z447" s="27">
        <f>IF(W447="CCT","n/a",INDEX('Unit Cost Source Data'!$K$2:$K$87,MATCH('Measurement and Pricing Data'!C447,'Unit Cost Source Data'!$A$2:$A$87,0))*1.5)</f>
        <v>344.61750000000001</v>
      </c>
      <c r="AA447" s="15">
        <f t="shared" si="19"/>
        <v>3189.626416666667</v>
      </c>
      <c r="AB447" s="15">
        <f t="shared" si="20"/>
        <v>3200</v>
      </c>
    </row>
    <row r="448" spans="1:28" ht="28.8" x14ac:dyDescent="0.3">
      <c r="A448" s="1">
        <v>447</v>
      </c>
      <c r="B448" s="1">
        <v>1</v>
      </c>
      <c r="C448" s="6" t="s">
        <v>81</v>
      </c>
      <c r="D448" s="1" t="str">
        <f>INDEX('Name Conversion Table'!$B$2:$B$31,MATCH('Measurement and Pricing Data'!C448,'Name Conversion Table'!$A$2:$A$31,0))</f>
        <v>Elderberry</v>
      </c>
      <c r="E448" s="1" t="s">
        <v>4</v>
      </c>
      <c r="F448" s="39">
        <v>8</v>
      </c>
      <c r="G448" s="10">
        <v>1</v>
      </c>
      <c r="H448" s="4">
        <v>20</v>
      </c>
      <c r="I448" s="4" t="s">
        <v>33</v>
      </c>
      <c r="J448" s="4" t="s">
        <v>94</v>
      </c>
      <c r="K448" s="4" t="s">
        <v>33</v>
      </c>
      <c r="L448" s="4" t="s">
        <v>33</v>
      </c>
      <c r="M448" s="4" t="s">
        <v>14</v>
      </c>
      <c r="N448" s="4" t="s">
        <v>66</v>
      </c>
      <c r="O448" s="1" t="s">
        <v>106</v>
      </c>
      <c r="P448" s="9">
        <v>0.05</v>
      </c>
      <c r="Q448" s="30" t="s">
        <v>71</v>
      </c>
      <c r="R448" s="9">
        <v>1</v>
      </c>
      <c r="S448" s="30" t="s">
        <v>4</v>
      </c>
      <c r="T448" s="1" t="s">
        <v>4</v>
      </c>
      <c r="U448" s="1" t="s">
        <v>33</v>
      </c>
      <c r="V448" s="1" t="str">
        <f t="shared" si="18"/>
        <v>Y</v>
      </c>
      <c r="W448" s="1" t="s">
        <v>28</v>
      </c>
      <c r="X448" s="8">
        <f>IF(W448="TFT",INDEX('Unit Cost Source Data'!$L$2:$L$87,MATCH('Measurement and Pricing Data'!C448,'Unit Cost Source Data'!$A$2:$A$87,0)),IF(W448="Volume",INDEX('Unit Cost Source Data'!$M$2:$M$87,MATCH('Measurement and Pricing Data'!C448,'Unit Cost Source Data'!$A$2:$A$87,0)),IF(W448="Height",INDEX('Unit Cost Source Data'!$N$2:$N$87,MATCH('Measurement and Pricing Data'!C448,'Unit Cost Source Data'!$A$2:$A$87,0)),"n/a")))</f>
        <v>73.130104801294991</v>
      </c>
      <c r="Y448" s="27">
        <f>IF(W448="TFT",(F448/G448)^2*PI()/4*G448*X448,IF(W448="Volume",PI()*4/3*(H448/2)^2*H448/2*X448,IF(W448="DRT",INDEX('Unit Cost Source Data'!$K$2:$K$87,MATCH('Measurement and Pricing Data'!C448,'Unit Cost Source Data'!$A$2:$A$87,0)),IF(W448="CCT",(1.08)^E448*INDEX('Unit Cost Source Data'!$K$2:$K$87,MATCH('Measurement and Pricing Data'!C448,'Unit Cost Source Data'!$A$2:$A$87,0))*2.5,IF(W448="Height",X448*H448)))))</f>
        <v>3675.92</v>
      </c>
      <c r="Z448" s="27">
        <f>IF(W448="CCT","n/a",INDEX('Unit Cost Source Data'!$K$2:$K$87,MATCH('Measurement and Pricing Data'!C448,'Unit Cost Source Data'!$A$2:$A$87,0))*1.5)</f>
        <v>344.61750000000001</v>
      </c>
      <c r="AA448" s="15">
        <f t="shared" si="19"/>
        <v>3492.1239999999998</v>
      </c>
      <c r="AB448" s="15">
        <f t="shared" si="20"/>
        <v>3500</v>
      </c>
    </row>
    <row r="449" spans="1:28" ht="28.8" x14ac:dyDescent="0.3">
      <c r="A449" s="1">
        <v>448</v>
      </c>
      <c r="B449" s="1">
        <v>1</v>
      </c>
      <c r="C449" s="6" t="s">
        <v>81</v>
      </c>
      <c r="D449" s="1" t="str">
        <f>INDEX('Name Conversion Table'!$B$2:$B$31,MATCH('Measurement and Pricing Data'!C449,'Name Conversion Table'!$A$2:$A$31,0))</f>
        <v>Elderberry</v>
      </c>
      <c r="E449" s="1" t="s">
        <v>4</v>
      </c>
      <c r="F449" s="39">
        <v>10</v>
      </c>
      <c r="G449" s="10">
        <v>2</v>
      </c>
      <c r="H449" s="4">
        <v>15</v>
      </c>
      <c r="I449" s="4" t="s">
        <v>33</v>
      </c>
      <c r="J449" s="4" t="s">
        <v>94</v>
      </c>
      <c r="K449" s="4" t="s">
        <v>33</v>
      </c>
      <c r="L449" s="4" t="s">
        <v>32</v>
      </c>
      <c r="M449" s="4" t="s">
        <v>14</v>
      </c>
      <c r="N449" s="4" t="s">
        <v>66</v>
      </c>
      <c r="O449" s="1" t="s">
        <v>106</v>
      </c>
      <c r="P449" s="9">
        <v>0.15</v>
      </c>
      <c r="Q449" s="30" t="s">
        <v>71</v>
      </c>
      <c r="R449" s="9">
        <v>1</v>
      </c>
      <c r="S449" s="30" t="s">
        <v>4</v>
      </c>
      <c r="T449" s="1" t="s">
        <v>4</v>
      </c>
      <c r="U449" s="1" t="s">
        <v>33</v>
      </c>
      <c r="V449" s="1" t="str">
        <f t="shared" si="18"/>
        <v>Y</v>
      </c>
      <c r="W449" s="1" t="s">
        <v>28</v>
      </c>
      <c r="X449" s="8">
        <f>IF(W449="TFT",INDEX('Unit Cost Source Data'!$L$2:$L$87,MATCH('Measurement and Pricing Data'!C449,'Unit Cost Source Data'!$A$2:$A$87,0)),IF(W449="Volume",INDEX('Unit Cost Source Data'!$M$2:$M$87,MATCH('Measurement and Pricing Data'!C449,'Unit Cost Source Data'!$A$2:$A$87,0)),IF(W449="Height",INDEX('Unit Cost Source Data'!$N$2:$N$87,MATCH('Measurement and Pricing Data'!C449,'Unit Cost Source Data'!$A$2:$A$87,0)),"n/a")))</f>
        <v>73.130104801294991</v>
      </c>
      <c r="Y449" s="27">
        <f>IF(W449="TFT",(F449/G449)^2*PI()/4*G449*X449,IF(W449="Volume",PI()*4/3*(H449/2)^2*H449/2*X449,IF(W449="DRT",INDEX('Unit Cost Source Data'!$K$2:$K$87,MATCH('Measurement and Pricing Data'!C449,'Unit Cost Source Data'!$A$2:$A$87,0)),IF(W449="CCT",(1.08)^E449*INDEX('Unit Cost Source Data'!$K$2:$K$87,MATCH('Measurement and Pricing Data'!C449,'Unit Cost Source Data'!$A$2:$A$87,0))*2.5,IF(W449="Height",X449*H449)))))</f>
        <v>2871.8125</v>
      </c>
      <c r="Z449" s="27">
        <f>IF(W449="CCT","n/a",INDEX('Unit Cost Source Data'!$K$2:$K$87,MATCH('Measurement and Pricing Data'!C449,'Unit Cost Source Data'!$A$2:$A$87,0))*1.5)</f>
        <v>344.61750000000001</v>
      </c>
      <c r="AA449" s="15">
        <f t="shared" si="19"/>
        <v>2441.0406249999996</v>
      </c>
      <c r="AB449" s="15">
        <f t="shared" si="20"/>
        <v>2400</v>
      </c>
    </row>
    <row r="450" spans="1:28" ht="28.8" x14ac:dyDescent="0.3">
      <c r="A450" s="1">
        <v>449</v>
      </c>
      <c r="B450" s="1">
        <v>1</v>
      </c>
      <c r="C450" s="6" t="s">
        <v>81</v>
      </c>
      <c r="D450" s="1" t="str">
        <f>INDEX('Name Conversion Table'!$B$2:$B$31,MATCH('Measurement and Pricing Data'!C450,'Name Conversion Table'!$A$2:$A$31,0))</f>
        <v>Elderberry</v>
      </c>
      <c r="E450" s="1" t="s">
        <v>4</v>
      </c>
      <c r="F450" s="39">
        <v>7</v>
      </c>
      <c r="G450" s="10">
        <v>1</v>
      </c>
      <c r="H450" s="4">
        <v>15</v>
      </c>
      <c r="I450" s="4" t="s">
        <v>33</v>
      </c>
      <c r="J450" s="4" t="s">
        <v>94</v>
      </c>
      <c r="K450" s="4" t="s">
        <v>33</v>
      </c>
      <c r="L450" s="4" t="s">
        <v>33</v>
      </c>
      <c r="M450" s="4" t="s">
        <v>14</v>
      </c>
      <c r="N450" s="4" t="s">
        <v>66</v>
      </c>
      <c r="O450" s="1" t="s">
        <v>106</v>
      </c>
      <c r="P450" s="9">
        <v>0</v>
      </c>
      <c r="Q450" s="30" t="s">
        <v>55</v>
      </c>
      <c r="R450" s="9">
        <v>1</v>
      </c>
      <c r="S450" s="30" t="s">
        <v>4</v>
      </c>
      <c r="T450" s="1" t="s">
        <v>4</v>
      </c>
      <c r="U450" s="1" t="s">
        <v>33</v>
      </c>
      <c r="V450" s="1" t="str">
        <f t="shared" ref="V450:V513" si="21">IF(P450&gt;0,"Y","N")</f>
        <v>N</v>
      </c>
      <c r="W450" s="1" t="s">
        <v>28</v>
      </c>
      <c r="X450" s="8">
        <f>IF(W450="TFT",INDEX('Unit Cost Source Data'!$L$2:$L$87,MATCH('Measurement and Pricing Data'!C450,'Unit Cost Source Data'!$A$2:$A$87,0)),IF(W450="Volume",INDEX('Unit Cost Source Data'!$M$2:$M$87,MATCH('Measurement and Pricing Data'!C450,'Unit Cost Source Data'!$A$2:$A$87,0)),IF(W450="Height",INDEX('Unit Cost Source Data'!$N$2:$N$87,MATCH('Measurement and Pricing Data'!C450,'Unit Cost Source Data'!$A$2:$A$87,0)),"n/a")))</f>
        <v>73.130104801294991</v>
      </c>
      <c r="Y450" s="27">
        <f>IF(W450="TFT",(F450/G450)^2*PI()/4*G450*X450,IF(W450="Volume",PI()*4/3*(H450/2)^2*H450/2*X450,IF(W450="DRT",INDEX('Unit Cost Source Data'!$K$2:$K$87,MATCH('Measurement and Pricing Data'!C450,'Unit Cost Source Data'!$A$2:$A$87,0)),IF(W450="CCT",(1.08)^E450*INDEX('Unit Cost Source Data'!$K$2:$K$87,MATCH('Measurement and Pricing Data'!C450,'Unit Cost Source Data'!$A$2:$A$87,0))*2.5,IF(W450="Height",X450*H450)))))</f>
        <v>2814.3762499999998</v>
      </c>
      <c r="Z450" s="27">
        <f>IF(W450="CCT","n/a",INDEX('Unit Cost Source Data'!$K$2:$K$87,MATCH('Measurement and Pricing Data'!C450,'Unit Cost Source Data'!$A$2:$A$87,0))*1.5)</f>
        <v>344.61750000000001</v>
      </c>
      <c r="AA450" s="15">
        <f t="shared" ref="AA450:AA513" si="22">B450*IF(W450="CCT",(Y450*R450)-(Y450*P450),IF(P450&gt;0,(Y450*R450+Z450)-(Y450*P450+Z450),Y450*R450+Z450))</f>
        <v>3158.9937499999996</v>
      </c>
      <c r="AB450" s="15">
        <f t="shared" ref="AB450:AB513" si="23">ROUND(AA450,2-(1+INT(LOG10(ABS(AA450)))))</f>
        <v>3200</v>
      </c>
    </row>
    <row r="451" spans="1:28" ht="28.8" x14ac:dyDescent="0.3">
      <c r="A451" s="1">
        <v>450</v>
      </c>
      <c r="B451" s="1">
        <v>1</v>
      </c>
      <c r="C451" s="6" t="s">
        <v>81</v>
      </c>
      <c r="D451" s="1" t="str">
        <f>INDEX('Name Conversion Table'!$B$2:$B$31,MATCH('Measurement and Pricing Data'!C451,'Name Conversion Table'!$A$2:$A$31,0))</f>
        <v>Elderberry</v>
      </c>
      <c r="E451" s="1" t="s">
        <v>4</v>
      </c>
      <c r="F451" s="39">
        <v>12</v>
      </c>
      <c r="G451" s="10">
        <v>2</v>
      </c>
      <c r="H451" s="4">
        <v>15</v>
      </c>
      <c r="I451" s="4" t="s">
        <v>33</v>
      </c>
      <c r="J451" s="4" t="s">
        <v>94</v>
      </c>
      <c r="K451" s="4" t="s">
        <v>33</v>
      </c>
      <c r="L451" s="4" t="s">
        <v>33</v>
      </c>
      <c r="M451" s="4" t="s">
        <v>14</v>
      </c>
      <c r="N451" s="4" t="s">
        <v>66</v>
      </c>
      <c r="O451" s="1" t="s">
        <v>106</v>
      </c>
      <c r="P451" s="9">
        <v>0</v>
      </c>
      <c r="Q451" s="30" t="s">
        <v>55</v>
      </c>
      <c r="R451" s="9">
        <v>1</v>
      </c>
      <c r="S451" s="30" t="s">
        <v>4</v>
      </c>
      <c r="T451" s="1" t="s">
        <v>4</v>
      </c>
      <c r="U451" s="1" t="s">
        <v>33</v>
      </c>
      <c r="V451" s="1" t="str">
        <f t="shared" si="21"/>
        <v>N</v>
      </c>
      <c r="W451" s="1" t="s">
        <v>28</v>
      </c>
      <c r="X451" s="8">
        <f>IF(W451="TFT",INDEX('Unit Cost Source Data'!$L$2:$L$87,MATCH('Measurement and Pricing Data'!C451,'Unit Cost Source Data'!$A$2:$A$87,0)),IF(W451="Volume",INDEX('Unit Cost Source Data'!$M$2:$M$87,MATCH('Measurement and Pricing Data'!C451,'Unit Cost Source Data'!$A$2:$A$87,0)),IF(W451="Height",INDEX('Unit Cost Source Data'!$N$2:$N$87,MATCH('Measurement and Pricing Data'!C451,'Unit Cost Source Data'!$A$2:$A$87,0)),"n/a")))</f>
        <v>73.130104801294991</v>
      </c>
      <c r="Y451" s="27">
        <f>IF(W451="TFT",(F451/G451)^2*PI()/4*G451*X451,IF(W451="Volume",PI()*4/3*(H451/2)^2*H451/2*X451,IF(W451="DRT",INDEX('Unit Cost Source Data'!$K$2:$K$87,MATCH('Measurement and Pricing Data'!C451,'Unit Cost Source Data'!$A$2:$A$87,0)),IF(W451="CCT",(1.08)^E451*INDEX('Unit Cost Source Data'!$K$2:$K$87,MATCH('Measurement and Pricing Data'!C451,'Unit Cost Source Data'!$A$2:$A$87,0))*2.5,IF(W451="Height",X451*H451)))))</f>
        <v>4135.41</v>
      </c>
      <c r="Z451" s="27">
        <f>IF(W451="CCT","n/a",INDEX('Unit Cost Source Data'!$K$2:$K$87,MATCH('Measurement and Pricing Data'!C451,'Unit Cost Source Data'!$A$2:$A$87,0))*1.5)</f>
        <v>344.61750000000001</v>
      </c>
      <c r="AA451" s="15">
        <f t="shared" si="22"/>
        <v>4480.0275000000001</v>
      </c>
      <c r="AB451" s="15">
        <f t="shared" si="23"/>
        <v>4500</v>
      </c>
    </row>
    <row r="452" spans="1:28" ht="28.8" x14ac:dyDescent="0.3">
      <c r="A452" s="1">
        <v>451</v>
      </c>
      <c r="B452" s="1">
        <v>1</v>
      </c>
      <c r="C452" s="6" t="s">
        <v>82</v>
      </c>
      <c r="D452" s="1" t="str">
        <f>INDEX('Name Conversion Table'!$B$2:$B$31,MATCH('Measurement and Pricing Data'!C452,'Name Conversion Table'!$A$2:$A$31,0))</f>
        <v>Lemonade Sumac</v>
      </c>
      <c r="E452" s="1" t="s">
        <v>4</v>
      </c>
      <c r="F452" s="39">
        <v>3</v>
      </c>
      <c r="G452" s="10">
        <v>2</v>
      </c>
      <c r="H452" s="4">
        <v>8</v>
      </c>
      <c r="I452" s="4" t="s">
        <v>33</v>
      </c>
      <c r="J452" s="4" t="s">
        <v>94</v>
      </c>
      <c r="K452" s="4" t="s">
        <v>33</v>
      </c>
      <c r="L452" s="4" t="s">
        <v>32</v>
      </c>
      <c r="M452" s="4" t="s">
        <v>14</v>
      </c>
      <c r="N452" s="4" t="s">
        <v>66</v>
      </c>
      <c r="O452" s="1" t="s">
        <v>106</v>
      </c>
      <c r="P452" s="9">
        <v>0.15</v>
      </c>
      <c r="Q452" s="30" t="s">
        <v>71</v>
      </c>
      <c r="R452" s="9">
        <v>1</v>
      </c>
      <c r="S452" s="30" t="s">
        <v>4</v>
      </c>
      <c r="T452" s="1" t="s">
        <v>4</v>
      </c>
      <c r="U452" s="1" t="s">
        <v>33</v>
      </c>
      <c r="V452" s="1" t="str">
        <f t="shared" si="21"/>
        <v>Y</v>
      </c>
      <c r="W452" s="1" t="s">
        <v>28</v>
      </c>
      <c r="X452" s="8">
        <f>IF(W452="TFT",INDEX('Unit Cost Source Data'!$L$2:$L$87,MATCH('Measurement and Pricing Data'!C452,'Unit Cost Source Data'!$A$2:$A$87,0)),IF(W452="Volume",INDEX('Unit Cost Source Data'!$M$2:$M$87,MATCH('Measurement and Pricing Data'!C452,'Unit Cost Source Data'!$A$2:$A$87,0)),IF(W452="Height",INDEX('Unit Cost Source Data'!$N$2:$N$87,MATCH('Measurement and Pricing Data'!C452,'Unit Cost Source Data'!$A$2:$A$87,0)),"n/a")))</f>
        <v>31.123633315748421</v>
      </c>
      <c r="Y452" s="27">
        <f>IF(W452="TFT",(F452/G452)^2*PI()/4*G452*X452,IF(W452="Volume",PI()*4/3*(H452/2)^2*H452/2*X452,IF(W452="DRT",INDEX('Unit Cost Source Data'!$K$2:$K$87,MATCH('Measurement and Pricing Data'!C452,'Unit Cost Source Data'!$A$2:$A$87,0)),IF(W452="CCT",(1.08)^E452*INDEX('Unit Cost Source Data'!$K$2:$K$87,MATCH('Measurement and Pricing Data'!C452,'Unit Cost Source Data'!$A$2:$A$87,0))*2.5,IF(W452="Height",X452*H452)))))</f>
        <v>110</v>
      </c>
      <c r="Z452" s="27">
        <f>IF(W452="CCT","n/a",INDEX('Unit Cost Source Data'!$K$2:$K$87,MATCH('Measurement and Pricing Data'!C452,'Unit Cost Source Data'!$A$2:$A$87,0))*1.5)</f>
        <v>82.5</v>
      </c>
      <c r="AA452" s="15">
        <f t="shared" si="22"/>
        <v>93.5</v>
      </c>
      <c r="AB452" s="15">
        <f t="shared" si="23"/>
        <v>94</v>
      </c>
    </row>
    <row r="453" spans="1:28" ht="28.8" x14ac:dyDescent="0.3">
      <c r="A453" s="1">
        <v>452</v>
      </c>
      <c r="B453" s="1">
        <v>1</v>
      </c>
      <c r="C453" s="6" t="s">
        <v>81</v>
      </c>
      <c r="D453" s="1" t="str">
        <f>INDEX('Name Conversion Table'!$B$2:$B$31,MATCH('Measurement and Pricing Data'!C453,'Name Conversion Table'!$A$2:$A$31,0))</f>
        <v>Elderberry</v>
      </c>
      <c r="E453" s="1" t="s">
        <v>4</v>
      </c>
      <c r="F453" s="39">
        <v>6</v>
      </c>
      <c r="G453" s="10">
        <v>1</v>
      </c>
      <c r="H453" s="4">
        <v>18</v>
      </c>
      <c r="I453" s="4" t="s">
        <v>33</v>
      </c>
      <c r="J453" s="4" t="s">
        <v>94</v>
      </c>
      <c r="K453" s="4" t="s">
        <v>33</v>
      </c>
      <c r="L453" s="4" t="s">
        <v>33</v>
      </c>
      <c r="M453" s="4" t="s">
        <v>14</v>
      </c>
      <c r="N453" s="4" t="s">
        <v>66</v>
      </c>
      <c r="O453" s="1" t="s">
        <v>106</v>
      </c>
      <c r="P453" s="9">
        <v>0.15</v>
      </c>
      <c r="Q453" s="30" t="s">
        <v>71</v>
      </c>
      <c r="R453" s="9">
        <v>1</v>
      </c>
      <c r="S453" s="30" t="s">
        <v>4</v>
      </c>
      <c r="T453" s="1" t="s">
        <v>4</v>
      </c>
      <c r="U453" s="1" t="s">
        <v>33</v>
      </c>
      <c r="V453" s="1" t="str">
        <f t="shared" si="21"/>
        <v>Y</v>
      </c>
      <c r="W453" s="1" t="s">
        <v>28</v>
      </c>
      <c r="X453" s="8">
        <f>IF(W453="TFT",INDEX('Unit Cost Source Data'!$L$2:$L$87,MATCH('Measurement and Pricing Data'!C453,'Unit Cost Source Data'!$A$2:$A$87,0)),IF(W453="Volume",INDEX('Unit Cost Source Data'!$M$2:$M$87,MATCH('Measurement and Pricing Data'!C453,'Unit Cost Source Data'!$A$2:$A$87,0)),IF(W453="Height",INDEX('Unit Cost Source Data'!$N$2:$N$87,MATCH('Measurement and Pricing Data'!C453,'Unit Cost Source Data'!$A$2:$A$87,0)),"n/a")))</f>
        <v>73.130104801294991</v>
      </c>
      <c r="Y453" s="27">
        <f>IF(W453="TFT",(F453/G453)^2*PI()/4*G453*X453,IF(W453="Volume",PI()*4/3*(H453/2)^2*H453/2*X453,IF(W453="DRT",INDEX('Unit Cost Source Data'!$K$2:$K$87,MATCH('Measurement and Pricing Data'!C453,'Unit Cost Source Data'!$A$2:$A$87,0)),IF(W453="CCT",(1.08)^E453*INDEX('Unit Cost Source Data'!$K$2:$K$87,MATCH('Measurement and Pricing Data'!C453,'Unit Cost Source Data'!$A$2:$A$87,0))*2.5,IF(W453="Height",X453*H453)))))</f>
        <v>2067.7049999999999</v>
      </c>
      <c r="Z453" s="27">
        <f>IF(W453="CCT","n/a",INDEX('Unit Cost Source Data'!$K$2:$K$87,MATCH('Measurement and Pricing Data'!C453,'Unit Cost Source Data'!$A$2:$A$87,0))*1.5)</f>
        <v>344.61750000000001</v>
      </c>
      <c r="AA453" s="15">
        <f t="shared" si="22"/>
        <v>1757.5492499999998</v>
      </c>
      <c r="AB453" s="15">
        <f t="shared" si="23"/>
        <v>1800</v>
      </c>
    </row>
    <row r="454" spans="1:28" ht="28.8" x14ac:dyDescent="0.3">
      <c r="A454" s="1">
        <v>453</v>
      </c>
      <c r="B454" s="1">
        <v>1</v>
      </c>
      <c r="C454" s="6" t="s">
        <v>81</v>
      </c>
      <c r="D454" s="1" t="str">
        <f>INDEX('Name Conversion Table'!$B$2:$B$31,MATCH('Measurement and Pricing Data'!C454,'Name Conversion Table'!$A$2:$A$31,0))</f>
        <v>Elderberry</v>
      </c>
      <c r="E454" s="1" t="s">
        <v>4</v>
      </c>
      <c r="F454" s="39">
        <v>12</v>
      </c>
      <c r="G454" s="10">
        <v>1</v>
      </c>
      <c r="H454" s="4">
        <v>25</v>
      </c>
      <c r="I454" s="4" t="s">
        <v>33</v>
      </c>
      <c r="J454" s="4" t="s">
        <v>94</v>
      </c>
      <c r="K454" s="4" t="s">
        <v>33</v>
      </c>
      <c r="L454" s="4" t="s">
        <v>33</v>
      </c>
      <c r="M454" s="4" t="s">
        <v>14</v>
      </c>
      <c r="N454" s="4" t="s">
        <v>66</v>
      </c>
      <c r="O454" s="1" t="s">
        <v>106</v>
      </c>
      <c r="P454" s="9">
        <v>0</v>
      </c>
      <c r="Q454" s="30" t="s">
        <v>55</v>
      </c>
      <c r="R454" s="9">
        <v>1</v>
      </c>
      <c r="S454" s="30" t="s">
        <v>4</v>
      </c>
      <c r="T454" s="1" t="s">
        <v>4</v>
      </c>
      <c r="U454" s="1" t="s">
        <v>33</v>
      </c>
      <c r="V454" s="1" t="str">
        <f t="shared" si="21"/>
        <v>N</v>
      </c>
      <c r="W454" s="1" t="s">
        <v>28</v>
      </c>
      <c r="X454" s="8">
        <f>IF(W454="TFT",INDEX('Unit Cost Source Data'!$L$2:$L$87,MATCH('Measurement and Pricing Data'!C454,'Unit Cost Source Data'!$A$2:$A$87,0)),IF(W454="Volume",INDEX('Unit Cost Source Data'!$M$2:$M$87,MATCH('Measurement and Pricing Data'!C454,'Unit Cost Source Data'!$A$2:$A$87,0)),IF(W454="Height",INDEX('Unit Cost Source Data'!$N$2:$N$87,MATCH('Measurement and Pricing Data'!C454,'Unit Cost Source Data'!$A$2:$A$87,0)),"n/a")))</f>
        <v>73.130104801294991</v>
      </c>
      <c r="Y454" s="27">
        <f>IF(W454="TFT",(F454/G454)^2*PI()/4*G454*X454,IF(W454="Volume",PI()*4/3*(H454/2)^2*H454/2*X454,IF(W454="DRT",INDEX('Unit Cost Source Data'!$K$2:$K$87,MATCH('Measurement and Pricing Data'!C454,'Unit Cost Source Data'!$A$2:$A$87,0)),IF(W454="CCT",(1.08)^E454*INDEX('Unit Cost Source Data'!$K$2:$K$87,MATCH('Measurement and Pricing Data'!C454,'Unit Cost Source Data'!$A$2:$A$87,0))*2.5,IF(W454="Height",X454*H454)))))</f>
        <v>8270.82</v>
      </c>
      <c r="Z454" s="27">
        <f>IF(W454="CCT","n/a",INDEX('Unit Cost Source Data'!$K$2:$K$87,MATCH('Measurement and Pricing Data'!C454,'Unit Cost Source Data'!$A$2:$A$87,0))*1.5)</f>
        <v>344.61750000000001</v>
      </c>
      <c r="AA454" s="15">
        <f t="shared" si="22"/>
        <v>8615.4375</v>
      </c>
      <c r="AB454" s="15">
        <f t="shared" si="23"/>
        <v>8600</v>
      </c>
    </row>
    <row r="455" spans="1:28" ht="28.8" x14ac:dyDescent="0.3">
      <c r="A455" s="1">
        <v>454</v>
      </c>
      <c r="B455" s="1">
        <v>5</v>
      </c>
      <c r="C455" s="6" t="s">
        <v>82</v>
      </c>
      <c r="D455" s="1" t="str">
        <f>INDEX('Name Conversion Table'!$B$2:$B$31,MATCH('Measurement and Pricing Data'!C455,'Name Conversion Table'!$A$2:$A$31,0))</f>
        <v>Lemonade Sumac</v>
      </c>
      <c r="E455" s="1" t="s">
        <v>4</v>
      </c>
      <c r="F455" s="39" t="s">
        <v>16</v>
      </c>
      <c r="G455" s="10" t="s">
        <v>16</v>
      </c>
      <c r="H455" s="4">
        <v>12</v>
      </c>
      <c r="I455" s="4" t="s">
        <v>33</v>
      </c>
      <c r="J455" s="4" t="s">
        <v>94</v>
      </c>
      <c r="K455" s="4" t="s">
        <v>33</v>
      </c>
      <c r="L455" s="4" t="s">
        <v>32</v>
      </c>
      <c r="M455" s="4" t="s">
        <v>14</v>
      </c>
      <c r="N455" s="4" t="s">
        <v>66</v>
      </c>
      <c r="O455" s="1" t="s">
        <v>106</v>
      </c>
      <c r="P455" s="9">
        <v>0.15</v>
      </c>
      <c r="Q455" s="30" t="s">
        <v>71</v>
      </c>
      <c r="R455" s="9">
        <v>1</v>
      </c>
      <c r="S455" s="30" t="s">
        <v>4</v>
      </c>
      <c r="T455" s="1" t="s">
        <v>4</v>
      </c>
      <c r="U455" s="1" t="s">
        <v>33</v>
      </c>
      <c r="V455" s="1" t="str">
        <f t="shared" si="21"/>
        <v>Y</v>
      </c>
      <c r="W455" s="1" t="s">
        <v>35</v>
      </c>
      <c r="X455" s="8">
        <f>IF(W455="TFT",INDEX('Unit Cost Source Data'!$L$2:$L$87,MATCH('Measurement and Pricing Data'!C455,'Unit Cost Source Data'!$A$2:$A$87,0)),IF(W455="Volume",INDEX('Unit Cost Source Data'!$M$2:$M$87,MATCH('Measurement and Pricing Data'!C455,'Unit Cost Source Data'!$A$2:$A$87,0)),IF(W455="Height",INDEX('Unit Cost Source Data'!$N$2:$N$87,MATCH('Measurement and Pricing Data'!C455,'Unit Cost Source Data'!$A$2:$A$87,0)),"n/a")))</f>
        <v>1.6412853506351708</v>
      </c>
      <c r="Y455" s="27">
        <f>IF(W455="TFT",(F455/G455)^2*PI()/4*G455*X455,IF(W455="Volume",PI()*4/3*(H455/2)^2*H455/2*X455,IF(W455="DRT",INDEX('Unit Cost Source Data'!$K$2:$K$87,MATCH('Measurement and Pricing Data'!C455,'Unit Cost Source Data'!$A$2:$A$87,0)),IF(W455="CCT",(1.08)^E455*INDEX('Unit Cost Source Data'!$K$2:$K$87,MATCH('Measurement and Pricing Data'!C455,'Unit Cost Source Data'!$A$2:$A$87,0))*2.5,IF(W455="Height",X455*H455)))))</f>
        <v>1485</v>
      </c>
      <c r="Z455" s="27">
        <f>IF(W455="CCT","n/a",INDEX('Unit Cost Source Data'!$K$2:$K$87,MATCH('Measurement and Pricing Data'!C455,'Unit Cost Source Data'!$A$2:$A$87,0))*1.5)</f>
        <v>82.5</v>
      </c>
      <c r="AA455" s="15">
        <f t="shared" si="22"/>
        <v>6311.25</v>
      </c>
      <c r="AB455" s="15">
        <f t="shared" si="23"/>
        <v>6300</v>
      </c>
    </row>
    <row r="456" spans="1:28" ht="28.8" x14ac:dyDescent="0.3">
      <c r="A456" s="1">
        <v>455</v>
      </c>
      <c r="B456" s="1">
        <v>1</v>
      </c>
      <c r="C456" s="6" t="s">
        <v>81</v>
      </c>
      <c r="D456" s="1" t="str">
        <f>INDEX('Name Conversion Table'!$B$2:$B$31,MATCH('Measurement and Pricing Data'!C456,'Name Conversion Table'!$A$2:$A$31,0))</f>
        <v>Elderberry</v>
      </c>
      <c r="E456" s="1" t="s">
        <v>4</v>
      </c>
      <c r="F456" s="39">
        <v>16</v>
      </c>
      <c r="G456" s="10">
        <v>2</v>
      </c>
      <c r="H456" s="4">
        <v>25</v>
      </c>
      <c r="I456" s="4" t="s">
        <v>33</v>
      </c>
      <c r="J456" s="4" t="s">
        <v>94</v>
      </c>
      <c r="K456" s="4" t="s">
        <v>33</v>
      </c>
      <c r="L456" s="4" t="s">
        <v>33</v>
      </c>
      <c r="M456" s="4" t="s">
        <v>14</v>
      </c>
      <c r="N456" s="4" t="s">
        <v>66</v>
      </c>
      <c r="O456" s="1" t="s">
        <v>106</v>
      </c>
      <c r="P456" s="9">
        <v>0</v>
      </c>
      <c r="Q456" s="30" t="s">
        <v>55</v>
      </c>
      <c r="R456" s="9">
        <v>0.6</v>
      </c>
      <c r="S456" s="30" t="s">
        <v>151</v>
      </c>
      <c r="T456" s="1" t="s">
        <v>4</v>
      </c>
      <c r="U456" s="1" t="s">
        <v>33</v>
      </c>
      <c r="V456" s="1" t="str">
        <f t="shared" si="21"/>
        <v>N</v>
      </c>
      <c r="W456" s="1" t="s">
        <v>28</v>
      </c>
      <c r="X456" s="8">
        <f>IF(W456="TFT",INDEX('Unit Cost Source Data'!$L$2:$L$87,MATCH('Measurement and Pricing Data'!C456,'Unit Cost Source Data'!$A$2:$A$87,0)),IF(W456="Volume",INDEX('Unit Cost Source Data'!$M$2:$M$87,MATCH('Measurement and Pricing Data'!C456,'Unit Cost Source Data'!$A$2:$A$87,0)),IF(W456="Height",INDEX('Unit Cost Source Data'!$N$2:$N$87,MATCH('Measurement and Pricing Data'!C456,'Unit Cost Source Data'!$A$2:$A$87,0)),"n/a")))</f>
        <v>73.130104801294991</v>
      </c>
      <c r="Y456" s="27">
        <f>IF(W456="TFT",(F456/G456)^2*PI()/4*G456*X456,IF(W456="Volume",PI()*4/3*(H456/2)^2*H456/2*X456,IF(W456="DRT",INDEX('Unit Cost Source Data'!$K$2:$K$87,MATCH('Measurement and Pricing Data'!C456,'Unit Cost Source Data'!$A$2:$A$87,0)),IF(W456="CCT",(1.08)^E456*INDEX('Unit Cost Source Data'!$K$2:$K$87,MATCH('Measurement and Pricing Data'!C456,'Unit Cost Source Data'!$A$2:$A$87,0))*2.5,IF(W456="Height",X456*H456)))))</f>
        <v>7351.84</v>
      </c>
      <c r="Z456" s="27">
        <f>IF(W456="CCT","n/a",INDEX('Unit Cost Source Data'!$K$2:$K$87,MATCH('Measurement and Pricing Data'!C456,'Unit Cost Source Data'!$A$2:$A$87,0))*1.5)</f>
        <v>344.61750000000001</v>
      </c>
      <c r="AA456" s="15">
        <f t="shared" si="22"/>
        <v>4755.7215000000006</v>
      </c>
      <c r="AB456" s="15">
        <f t="shared" si="23"/>
        <v>4800</v>
      </c>
    </row>
    <row r="457" spans="1:28" ht="28.8" x14ac:dyDescent="0.3">
      <c r="A457" s="1">
        <v>456</v>
      </c>
      <c r="B457" s="1">
        <v>1</v>
      </c>
      <c r="C457" s="6" t="s">
        <v>81</v>
      </c>
      <c r="D457" s="1" t="str">
        <f>INDEX('Name Conversion Table'!$B$2:$B$31,MATCH('Measurement and Pricing Data'!C457,'Name Conversion Table'!$A$2:$A$31,0))</f>
        <v>Elderberry</v>
      </c>
      <c r="E457" s="1" t="s">
        <v>4</v>
      </c>
      <c r="F457" s="39">
        <v>16</v>
      </c>
      <c r="G457" s="10">
        <v>4</v>
      </c>
      <c r="H457" s="4">
        <v>20</v>
      </c>
      <c r="I457" s="4" t="s">
        <v>33</v>
      </c>
      <c r="J457" s="4" t="s">
        <v>94</v>
      </c>
      <c r="K457" s="4" t="s">
        <v>33</v>
      </c>
      <c r="L457" s="4" t="s">
        <v>32</v>
      </c>
      <c r="M457" s="4" t="s">
        <v>14</v>
      </c>
      <c r="N457" s="4" t="s">
        <v>66</v>
      </c>
      <c r="O457" s="1" t="s">
        <v>106</v>
      </c>
      <c r="P457" s="9">
        <v>0</v>
      </c>
      <c r="Q457" s="30" t="s">
        <v>55</v>
      </c>
      <c r="R457" s="9">
        <v>1</v>
      </c>
      <c r="S457" s="30" t="s">
        <v>4</v>
      </c>
      <c r="T457" s="1" t="s">
        <v>4</v>
      </c>
      <c r="U457" s="1" t="s">
        <v>33</v>
      </c>
      <c r="V457" s="1" t="str">
        <f t="shared" si="21"/>
        <v>N</v>
      </c>
      <c r="W457" s="1" t="s">
        <v>28</v>
      </c>
      <c r="X457" s="8">
        <f>IF(W457="TFT",INDEX('Unit Cost Source Data'!$L$2:$L$87,MATCH('Measurement and Pricing Data'!C457,'Unit Cost Source Data'!$A$2:$A$87,0)),IF(W457="Volume",INDEX('Unit Cost Source Data'!$M$2:$M$87,MATCH('Measurement and Pricing Data'!C457,'Unit Cost Source Data'!$A$2:$A$87,0)),IF(W457="Height",INDEX('Unit Cost Source Data'!$N$2:$N$87,MATCH('Measurement and Pricing Data'!C457,'Unit Cost Source Data'!$A$2:$A$87,0)),"n/a")))</f>
        <v>73.130104801294991</v>
      </c>
      <c r="Y457" s="27">
        <f>IF(W457="TFT",(F457/G457)^2*PI()/4*G457*X457,IF(W457="Volume",PI()*4/3*(H457/2)^2*H457/2*X457,IF(W457="DRT",INDEX('Unit Cost Source Data'!$K$2:$K$87,MATCH('Measurement and Pricing Data'!C457,'Unit Cost Source Data'!$A$2:$A$87,0)),IF(W457="CCT",(1.08)^E457*INDEX('Unit Cost Source Data'!$K$2:$K$87,MATCH('Measurement and Pricing Data'!C457,'Unit Cost Source Data'!$A$2:$A$87,0))*2.5,IF(W457="Height",X457*H457)))))</f>
        <v>3675.92</v>
      </c>
      <c r="Z457" s="27">
        <f>IF(W457="CCT","n/a",INDEX('Unit Cost Source Data'!$K$2:$K$87,MATCH('Measurement and Pricing Data'!C457,'Unit Cost Source Data'!$A$2:$A$87,0))*1.5)</f>
        <v>344.61750000000001</v>
      </c>
      <c r="AA457" s="15">
        <f t="shared" si="22"/>
        <v>4020.5374999999999</v>
      </c>
      <c r="AB457" s="15">
        <f t="shared" si="23"/>
        <v>4000</v>
      </c>
    </row>
    <row r="458" spans="1:28" ht="28.8" x14ac:dyDescent="0.3">
      <c r="A458" s="1">
        <v>457</v>
      </c>
      <c r="B458" s="1">
        <v>2</v>
      </c>
      <c r="C458" s="6" t="s">
        <v>59</v>
      </c>
      <c r="D458" s="1" t="str">
        <f>INDEX('Name Conversion Table'!$B$2:$B$31,MATCH('Measurement and Pricing Data'!C458,'Name Conversion Table'!$A$2:$A$31,0))</f>
        <v>Toyon</v>
      </c>
      <c r="E458" s="1" t="s">
        <v>4</v>
      </c>
      <c r="F458" s="39">
        <v>10</v>
      </c>
      <c r="G458" s="10">
        <v>2</v>
      </c>
      <c r="H458" s="4">
        <v>20</v>
      </c>
      <c r="I458" s="4" t="s">
        <v>33</v>
      </c>
      <c r="J458" s="4" t="s">
        <v>94</v>
      </c>
      <c r="K458" s="4" t="s">
        <v>33</v>
      </c>
      <c r="L458" s="4" t="s">
        <v>32</v>
      </c>
      <c r="M458" s="4" t="s">
        <v>14</v>
      </c>
      <c r="N458" s="4" t="s">
        <v>66</v>
      </c>
      <c r="O458" s="1" t="s">
        <v>106</v>
      </c>
      <c r="P458" s="9">
        <v>0.15</v>
      </c>
      <c r="Q458" s="30" t="s">
        <v>71</v>
      </c>
      <c r="R458" s="9">
        <v>1</v>
      </c>
      <c r="S458" s="30" t="s">
        <v>4</v>
      </c>
      <c r="T458" s="1" t="s">
        <v>4</v>
      </c>
      <c r="U458" s="1" t="s">
        <v>33</v>
      </c>
      <c r="V458" s="1" t="str">
        <f t="shared" si="21"/>
        <v>Y</v>
      </c>
      <c r="W458" s="1" t="s">
        <v>28</v>
      </c>
      <c r="X458" s="8">
        <f>IF(W458="TFT",INDEX('Unit Cost Source Data'!$L$2:$L$87,MATCH('Measurement and Pricing Data'!C458,'Unit Cost Source Data'!$A$2:$A$87,0)),IF(W458="Volume",INDEX('Unit Cost Source Data'!$M$2:$M$87,MATCH('Measurement and Pricing Data'!C458,'Unit Cost Source Data'!$A$2:$A$87,0)),IF(W458="Height",INDEX('Unit Cost Source Data'!$N$2:$N$87,MATCH('Measurement and Pricing Data'!C458,'Unit Cost Source Data'!$A$2:$A$87,0)),"n/a")))</f>
        <v>69.232400244974471</v>
      </c>
      <c r="Y458" s="27">
        <f>IF(W458="TFT",(F458/G458)^2*PI()/4*G458*X458,IF(W458="Volume",PI()*4/3*(H458/2)^2*H458/2*X458,IF(W458="DRT",INDEX('Unit Cost Source Data'!$K$2:$K$87,MATCH('Measurement and Pricing Data'!C458,'Unit Cost Source Data'!$A$2:$A$87,0)),IF(W458="CCT",(1.08)^E458*INDEX('Unit Cost Source Data'!$K$2:$K$87,MATCH('Measurement and Pricing Data'!C458,'Unit Cost Source Data'!$A$2:$A$87,0))*2.5,IF(W458="Height",X458*H458)))))</f>
        <v>2718.75</v>
      </c>
      <c r="Z458" s="27">
        <f>IF(W458="CCT","n/a",INDEX('Unit Cost Source Data'!$K$2:$K$87,MATCH('Measurement and Pricing Data'!C458,'Unit Cost Source Data'!$A$2:$A$87,0))*1.5)</f>
        <v>326.25</v>
      </c>
      <c r="AA458" s="15">
        <f t="shared" si="22"/>
        <v>4621.875</v>
      </c>
      <c r="AB458" s="15">
        <f t="shared" si="23"/>
        <v>4600</v>
      </c>
    </row>
    <row r="459" spans="1:28" ht="28.8" x14ac:dyDescent="0.3">
      <c r="A459" s="1">
        <v>458</v>
      </c>
      <c r="B459" s="1">
        <v>1</v>
      </c>
      <c r="C459" s="6" t="s">
        <v>81</v>
      </c>
      <c r="D459" s="1" t="str">
        <f>INDEX('Name Conversion Table'!$B$2:$B$31,MATCH('Measurement and Pricing Data'!C459,'Name Conversion Table'!$A$2:$A$31,0))</f>
        <v>Elderberry</v>
      </c>
      <c r="E459" s="1" t="s">
        <v>4</v>
      </c>
      <c r="F459" s="39">
        <v>10</v>
      </c>
      <c r="G459" s="10">
        <v>1</v>
      </c>
      <c r="H459" s="4">
        <v>25</v>
      </c>
      <c r="I459" s="4" t="s">
        <v>33</v>
      </c>
      <c r="J459" s="4" t="s">
        <v>94</v>
      </c>
      <c r="K459" s="4" t="s">
        <v>33</v>
      </c>
      <c r="L459" s="4" t="s">
        <v>33</v>
      </c>
      <c r="M459" s="4" t="s">
        <v>14</v>
      </c>
      <c r="N459" s="4" t="s">
        <v>66</v>
      </c>
      <c r="O459" s="1" t="s">
        <v>106</v>
      </c>
      <c r="P459" s="9">
        <v>0</v>
      </c>
      <c r="Q459" s="30" t="s">
        <v>55</v>
      </c>
      <c r="R459" s="9">
        <v>0.6</v>
      </c>
      <c r="S459" s="30" t="s">
        <v>151</v>
      </c>
      <c r="T459" s="1" t="s">
        <v>4</v>
      </c>
      <c r="U459" s="1" t="s">
        <v>33</v>
      </c>
      <c r="V459" s="1" t="str">
        <f t="shared" si="21"/>
        <v>N</v>
      </c>
      <c r="W459" s="1" t="s">
        <v>28</v>
      </c>
      <c r="X459" s="8">
        <f>IF(W459="TFT",INDEX('Unit Cost Source Data'!$L$2:$L$87,MATCH('Measurement and Pricing Data'!C459,'Unit Cost Source Data'!$A$2:$A$87,0)),IF(W459="Volume",INDEX('Unit Cost Source Data'!$M$2:$M$87,MATCH('Measurement and Pricing Data'!C459,'Unit Cost Source Data'!$A$2:$A$87,0)),IF(W459="Height",INDEX('Unit Cost Source Data'!$N$2:$N$87,MATCH('Measurement and Pricing Data'!C459,'Unit Cost Source Data'!$A$2:$A$87,0)),"n/a")))</f>
        <v>73.130104801294991</v>
      </c>
      <c r="Y459" s="27">
        <f>IF(W459="TFT",(F459/G459)^2*PI()/4*G459*X459,IF(W459="Volume",PI()*4/3*(H459/2)^2*H459/2*X459,IF(W459="DRT",INDEX('Unit Cost Source Data'!$K$2:$K$87,MATCH('Measurement and Pricing Data'!C459,'Unit Cost Source Data'!$A$2:$A$87,0)),IF(W459="CCT",(1.08)^E459*INDEX('Unit Cost Source Data'!$K$2:$K$87,MATCH('Measurement and Pricing Data'!C459,'Unit Cost Source Data'!$A$2:$A$87,0))*2.5,IF(W459="Height",X459*H459)))))</f>
        <v>5743.625</v>
      </c>
      <c r="Z459" s="27">
        <f>IF(W459="CCT","n/a",INDEX('Unit Cost Source Data'!$K$2:$K$87,MATCH('Measurement and Pricing Data'!C459,'Unit Cost Source Data'!$A$2:$A$87,0))*1.5)</f>
        <v>344.61750000000001</v>
      </c>
      <c r="AA459" s="15">
        <f t="shared" si="22"/>
        <v>3790.7924999999996</v>
      </c>
      <c r="AB459" s="15">
        <f t="shared" si="23"/>
        <v>3800</v>
      </c>
    </row>
    <row r="460" spans="1:28" ht="28.8" x14ac:dyDescent="0.3">
      <c r="A460" s="1">
        <v>459</v>
      </c>
      <c r="B460" s="1">
        <v>1</v>
      </c>
      <c r="C460" s="6" t="s">
        <v>81</v>
      </c>
      <c r="D460" s="1" t="str">
        <f>INDEX('Name Conversion Table'!$B$2:$B$31,MATCH('Measurement and Pricing Data'!C460,'Name Conversion Table'!$A$2:$A$31,0))</f>
        <v>Elderberry</v>
      </c>
      <c r="E460" s="1" t="s">
        <v>4</v>
      </c>
      <c r="F460" s="39">
        <v>5</v>
      </c>
      <c r="G460" s="10">
        <v>1</v>
      </c>
      <c r="H460" s="4">
        <v>12</v>
      </c>
      <c r="I460" s="4" t="s">
        <v>33</v>
      </c>
      <c r="J460" s="4" t="s">
        <v>94</v>
      </c>
      <c r="K460" s="4" t="s">
        <v>33</v>
      </c>
      <c r="L460" s="4" t="s">
        <v>32</v>
      </c>
      <c r="M460" s="4" t="s">
        <v>14</v>
      </c>
      <c r="N460" s="4" t="s">
        <v>66</v>
      </c>
      <c r="O460" s="1" t="s">
        <v>106</v>
      </c>
      <c r="P460" s="9">
        <v>0.15</v>
      </c>
      <c r="Q460" s="30" t="s">
        <v>71</v>
      </c>
      <c r="R460" s="9">
        <v>1</v>
      </c>
      <c r="S460" s="30" t="s">
        <v>4</v>
      </c>
      <c r="T460" s="1" t="s">
        <v>4</v>
      </c>
      <c r="U460" s="1" t="s">
        <v>33</v>
      </c>
      <c r="V460" s="1" t="str">
        <f t="shared" si="21"/>
        <v>Y</v>
      </c>
      <c r="W460" s="1" t="s">
        <v>28</v>
      </c>
      <c r="X460" s="8">
        <f>IF(W460="TFT",INDEX('Unit Cost Source Data'!$L$2:$L$87,MATCH('Measurement and Pricing Data'!C460,'Unit Cost Source Data'!$A$2:$A$87,0)),IF(W460="Volume",INDEX('Unit Cost Source Data'!$M$2:$M$87,MATCH('Measurement and Pricing Data'!C460,'Unit Cost Source Data'!$A$2:$A$87,0)),IF(W460="Height",INDEX('Unit Cost Source Data'!$N$2:$N$87,MATCH('Measurement and Pricing Data'!C460,'Unit Cost Source Data'!$A$2:$A$87,0)),"n/a")))</f>
        <v>73.130104801294991</v>
      </c>
      <c r="Y460" s="27">
        <f>IF(W460="TFT",(F460/G460)^2*PI()/4*G460*X460,IF(W460="Volume",PI()*4/3*(H460/2)^2*H460/2*X460,IF(W460="DRT",INDEX('Unit Cost Source Data'!$K$2:$K$87,MATCH('Measurement and Pricing Data'!C460,'Unit Cost Source Data'!$A$2:$A$87,0)),IF(W460="CCT",(1.08)^E460*INDEX('Unit Cost Source Data'!$K$2:$K$87,MATCH('Measurement and Pricing Data'!C460,'Unit Cost Source Data'!$A$2:$A$87,0))*2.5,IF(W460="Height",X460*H460)))))</f>
        <v>1435.90625</v>
      </c>
      <c r="Z460" s="27">
        <f>IF(W460="CCT","n/a",INDEX('Unit Cost Source Data'!$K$2:$K$87,MATCH('Measurement and Pricing Data'!C460,'Unit Cost Source Data'!$A$2:$A$87,0))*1.5)</f>
        <v>344.61750000000001</v>
      </c>
      <c r="AA460" s="15">
        <f t="shared" si="22"/>
        <v>1220.5203125</v>
      </c>
      <c r="AB460" s="15">
        <f t="shared" si="23"/>
        <v>1200</v>
      </c>
    </row>
    <row r="461" spans="1:28" ht="28.8" x14ac:dyDescent="0.3">
      <c r="A461" s="1">
        <v>460</v>
      </c>
      <c r="B461" s="1">
        <v>1</v>
      </c>
      <c r="C461" s="6" t="s">
        <v>77</v>
      </c>
      <c r="D461" s="1" t="str">
        <f>INDEX('Name Conversion Table'!$B$2:$B$31,MATCH('Measurement and Pricing Data'!C461,'Name Conversion Table'!$A$2:$A$31,0))</f>
        <v>Avocado</v>
      </c>
      <c r="E461" s="1" t="s">
        <v>4</v>
      </c>
      <c r="F461" s="39">
        <v>19</v>
      </c>
      <c r="G461" s="10">
        <v>4</v>
      </c>
      <c r="H461" s="4">
        <v>15</v>
      </c>
      <c r="I461" s="4" t="s">
        <v>33</v>
      </c>
      <c r="J461" s="4" t="s">
        <v>94</v>
      </c>
      <c r="K461" s="4" t="s">
        <v>33</v>
      </c>
      <c r="L461" s="4" t="s">
        <v>33</v>
      </c>
      <c r="M461" s="4" t="s">
        <v>14</v>
      </c>
      <c r="N461" s="4" t="s">
        <v>66</v>
      </c>
      <c r="O461" s="1" t="s">
        <v>106</v>
      </c>
      <c r="P461" s="9">
        <v>0</v>
      </c>
      <c r="Q461" s="30" t="s">
        <v>55</v>
      </c>
      <c r="R461" s="9">
        <v>1</v>
      </c>
      <c r="S461" s="30" t="s">
        <v>4</v>
      </c>
      <c r="T461" s="1" t="s">
        <v>4</v>
      </c>
      <c r="U461" s="1" t="s">
        <v>33</v>
      </c>
      <c r="V461" s="1" t="str">
        <f t="shared" si="21"/>
        <v>N</v>
      </c>
      <c r="W461" s="1" t="s">
        <v>28</v>
      </c>
      <c r="X461" s="8">
        <f>IF(W461="TFT",INDEX('Unit Cost Source Data'!$L$2:$L$87,MATCH('Measurement and Pricing Data'!C461,'Unit Cost Source Data'!$A$2:$A$87,0)),IF(W461="Volume",INDEX('Unit Cost Source Data'!$M$2:$M$87,MATCH('Measurement and Pricing Data'!C461,'Unit Cost Source Data'!$A$2:$A$87,0)),IF(W461="Height",INDEX('Unit Cost Source Data'!$N$2:$N$87,MATCH('Measurement and Pricing Data'!C461,'Unit Cost Source Data'!$A$2:$A$87,0)),"n/a")))</f>
        <v>112.20423487978621</v>
      </c>
      <c r="Y461" s="27">
        <f>IF(W461="TFT",(F461/G461)^2*PI()/4*G461*X461,IF(W461="Volume",PI()*4/3*(H461/2)^2*H461/2*X461,IF(W461="DRT",INDEX('Unit Cost Source Data'!$K$2:$K$87,MATCH('Measurement and Pricing Data'!C461,'Unit Cost Source Data'!$A$2:$A$87,0)),IF(W461="CCT",(1.08)^E461*INDEX('Unit Cost Source Data'!$K$2:$K$87,MATCH('Measurement and Pricing Data'!C461,'Unit Cost Source Data'!$A$2:$A$87,0))*2.5,IF(W461="Height",X461*H461)))))</f>
        <v>7953.2812499999991</v>
      </c>
      <c r="Z461" s="27">
        <f>IF(W461="CCT","n/a",INDEX('Unit Cost Source Data'!$K$2:$K$87,MATCH('Measurement and Pricing Data'!C461,'Unit Cost Source Data'!$A$2:$A$87,0))*1.5)</f>
        <v>528.75</v>
      </c>
      <c r="AA461" s="15">
        <f t="shared" si="22"/>
        <v>8482.03125</v>
      </c>
      <c r="AB461" s="15">
        <f t="shared" si="23"/>
        <v>8500</v>
      </c>
    </row>
    <row r="462" spans="1:28" ht="28.8" x14ac:dyDescent="0.3">
      <c r="A462" s="1">
        <v>461</v>
      </c>
      <c r="B462" s="1">
        <v>1</v>
      </c>
      <c r="C462" s="6" t="s">
        <v>59</v>
      </c>
      <c r="D462" s="1" t="str">
        <f>INDEX('Name Conversion Table'!$B$2:$B$31,MATCH('Measurement and Pricing Data'!C462,'Name Conversion Table'!$A$2:$A$31,0))</f>
        <v>Toyon</v>
      </c>
      <c r="E462" s="1" t="s">
        <v>4</v>
      </c>
      <c r="F462" s="39">
        <v>24</v>
      </c>
      <c r="G462" s="10">
        <v>3</v>
      </c>
      <c r="H462" s="4">
        <v>25</v>
      </c>
      <c r="I462" s="4" t="s">
        <v>33</v>
      </c>
      <c r="J462" s="4" t="s">
        <v>94</v>
      </c>
      <c r="K462" s="4" t="s">
        <v>33</v>
      </c>
      <c r="L462" s="4" t="s">
        <v>32</v>
      </c>
      <c r="M462" s="4" t="s">
        <v>14</v>
      </c>
      <c r="N462" s="4" t="s">
        <v>66</v>
      </c>
      <c r="O462" s="1" t="s">
        <v>106</v>
      </c>
      <c r="P462" s="9">
        <v>0.1</v>
      </c>
      <c r="Q462" s="30" t="s">
        <v>71</v>
      </c>
      <c r="R462" s="9">
        <v>0.7</v>
      </c>
      <c r="S462" s="30" t="s">
        <v>151</v>
      </c>
      <c r="T462" s="1" t="s">
        <v>4</v>
      </c>
      <c r="U462" s="1" t="s">
        <v>33</v>
      </c>
      <c r="V462" s="1" t="str">
        <f t="shared" si="21"/>
        <v>Y</v>
      </c>
      <c r="W462" s="1" t="s">
        <v>28</v>
      </c>
      <c r="X462" s="8">
        <f>IF(W462="TFT",INDEX('Unit Cost Source Data'!$L$2:$L$87,MATCH('Measurement and Pricing Data'!C462,'Unit Cost Source Data'!$A$2:$A$87,0)),IF(W462="Volume",INDEX('Unit Cost Source Data'!$M$2:$M$87,MATCH('Measurement and Pricing Data'!C462,'Unit Cost Source Data'!$A$2:$A$87,0)),IF(W462="Height",INDEX('Unit Cost Source Data'!$N$2:$N$87,MATCH('Measurement and Pricing Data'!C462,'Unit Cost Source Data'!$A$2:$A$87,0)),"n/a")))</f>
        <v>69.232400244974471</v>
      </c>
      <c r="Y462" s="27">
        <f>IF(W462="TFT",(F462/G462)^2*PI()/4*G462*X462,IF(W462="Volume",PI()*4/3*(H462/2)^2*H462/2*X462,IF(W462="DRT",INDEX('Unit Cost Source Data'!$K$2:$K$87,MATCH('Measurement and Pricing Data'!C462,'Unit Cost Source Data'!$A$2:$A$87,0)),IF(W462="CCT",(1.08)^E462*INDEX('Unit Cost Source Data'!$K$2:$K$87,MATCH('Measurement and Pricing Data'!C462,'Unit Cost Source Data'!$A$2:$A$87,0))*2.5,IF(W462="Height",X462*H462)))))</f>
        <v>10440</v>
      </c>
      <c r="Z462" s="27">
        <f>IF(W462="CCT","n/a",INDEX('Unit Cost Source Data'!$K$2:$K$87,MATCH('Measurement and Pricing Data'!C462,'Unit Cost Source Data'!$A$2:$A$87,0))*1.5)</f>
        <v>326.25</v>
      </c>
      <c r="AA462" s="15">
        <f t="shared" si="22"/>
        <v>6263.9999999999991</v>
      </c>
      <c r="AB462" s="15">
        <f t="shared" si="23"/>
        <v>6300</v>
      </c>
    </row>
    <row r="463" spans="1:28" ht="28.8" x14ac:dyDescent="0.3">
      <c r="A463" s="1">
        <v>462</v>
      </c>
      <c r="B463" s="1">
        <v>1</v>
      </c>
      <c r="C463" s="6" t="s">
        <v>77</v>
      </c>
      <c r="D463" s="1" t="str">
        <f>INDEX('Name Conversion Table'!$B$2:$B$31,MATCH('Measurement and Pricing Data'!C463,'Name Conversion Table'!$A$2:$A$31,0))</f>
        <v>Avocado</v>
      </c>
      <c r="E463" s="1" t="s">
        <v>4</v>
      </c>
      <c r="F463" s="39">
        <v>8</v>
      </c>
      <c r="G463" s="10">
        <v>2</v>
      </c>
      <c r="H463" s="4">
        <v>18</v>
      </c>
      <c r="I463" s="4" t="s">
        <v>33</v>
      </c>
      <c r="J463" s="4" t="s">
        <v>94</v>
      </c>
      <c r="K463" s="4" t="s">
        <v>33</v>
      </c>
      <c r="L463" s="4" t="s">
        <v>33</v>
      </c>
      <c r="M463" s="4" t="s">
        <v>14</v>
      </c>
      <c r="N463" s="4" t="s">
        <v>66</v>
      </c>
      <c r="O463" s="1" t="s">
        <v>106</v>
      </c>
      <c r="P463" s="9">
        <v>0</v>
      </c>
      <c r="Q463" s="30" t="s">
        <v>55</v>
      </c>
      <c r="R463" s="9">
        <v>1</v>
      </c>
      <c r="S463" s="30" t="s">
        <v>4</v>
      </c>
      <c r="T463" s="1" t="s">
        <v>4</v>
      </c>
      <c r="U463" s="1" t="s">
        <v>33</v>
      </c>
      <c r="V463" s="1" t="str">
        <f t="shared" si="21"/>
        <v>N</v>
      </c>
      <c r="W463" s="1" t="s">
        <v>28</v>
      </c>
      <c r="X463" s="8">
        <f>IF(W463="TFT",INDEX('Unit Cost Source Data'!$L$2:$L$87,MATCH('Measurement and Pricing Data'!C463,'Unit Cost Source Data'!$A$2:$A$87,0)),IF(W463="Volume",INDEX('Unit Cost Source Data'!$M$2:$M$87,MATCH('Measurement and Pricing Data'!C463,'Unit Cost Source Data'!$A$2:$A$87,0)),IF(W463="Height",INDEX('Unit Cost Source Data'!$N$2:$N$87,MATCH('Measurement and Pricing Data'!C463,'Unit Cost Source Data'!$A$2:$A$87,0)),"n/a")))</f>
        <v>112.20423487978621</v>
      </c>
      <c r="Y463" s="27">
        <f>IF(W463="TFT",(F463/G463)^2*PI()/4*G463*X463,IF(W463="Volume",PI()*4/3*(H463/2)^2*H463/2*X463,IF(W463="DRT",INDEX('Unit Cost Source Data'!$K$2:$K$87,MATCH('Measurement and Pricing Data'!C463,'Unit Cost Source Data'!$A$2:$A$87,0)),IF(W463="CCT",(1.08)^E463*INDEX('Unit Cost Source Data'!$K$2:$K$87,MATCH('Measurement and Pricing Data'!C463,'Unit Cost Source Data'!$A$2:$A$87,0))*2.5,IF(W463="Height",X463*H463)))))</f>
        <v>2820</v>
      </c>
      <c r="Z463" s="27">
        <f>IF(W463="CCT","n/a",INDEX('Unit Cost Source Data'!$K$2:$K$87,MATCH('Measurement and Pricing Data'!C463,'Unit Cost Source Data'!$A$2:$A$87,0))*1.5)</f>
        <v>528.75</v>
      </c>
      <c r="AA463" s="15">
        <f t="shared" si="22"/>
        <v>3348.75</v>
      </c>
      <c r="AB463" s="15">
        <f t="shared" si="23"/>
        <v>3300</v>
      </c>
    </row>
    <row r="464" spans="1:28" ht="28.8" x14ac:dyDescent="0.3">
      <c r="A464" s="1">
        <v>463</v>
      </c>
      <c r="B464" s="1">
        <v>1</v>
      </c>
      <c r="C464" s="6" t="s">
        <v>82</v>
      </c>
      <c r="D464" s="1" t="str">
        <f>INDEX('Name Conversion Table'!$B$2:$B$31,MATCH('Measurement and Pricing Data'!C464,'Name Conversion Table'!$A$2:$A$31,0))</f>
        <v>Lemonade Sumac</v>
      </c>
      <c r="E464" s="1" t="s">
        <v>4</v>
      </c>
      <c r="F464" s="39">
        <v>4</v>
      </c>
      <c r="G464" s="10">
        <v>1</v>
      </c>
      <c r="H464" s="4">
        <v>12</v>
      </c>
      <c r="I464" s="4" t="s">
        <v>33</v>
      </c>
      <c r="J464" s="4" t="s">
        <v>94</v>
      </c>
      <c r="K464" s="4" t="s">
        <v>33</v>
      </c>
      <c r="L464" s="4" t="s">
        <v>32</v>
      </c>
      <c r="M464" s="4" t="s">
        <v>14</v>
      </c>
      <c r="N464" s="4" t="s">
        <v>66</v>
      </c>
      <c r="O464" s="1" t="s">
        <v>106</v>
      </c>
      <c r="P464" s="9">
        <v>0.1</v>
      </c>
      <c r="Q464" s="30" t="s">
        <v>71</v>
      </c>
      <c r="R464" s="9">
        <v>1</v>
      </c>
      <c r="S464" s="30" t="s">
        <v>4</v>
      </c>
      <c r="T464" s="1" t="s">
        <v>4</v>
      </c>
      <c r="U464" s="1" t="s">
        <v>33</v>
      </c>
      <c r="V464" s="1" t="str">
        <f t="shared" si="21"/>
        <v>Y</v>
      </c>
      <c r="W464" s="1" t="s">
        <v>28</v>
      </c>
      <c r="X464" s="8">
        <f>IF(W464="TFT",INDEX('Unit Cost Source Data'!$L$2:$L$87,MATCH('Measurement and Pricing Data'!C464,'Unit Cost Source Data'!$A$2:$A$87,0)),IF(W464="Volume",INDEX('Unit Cost Source Data'!$M$2:$M$87,MATCH('Measurement and Pricing Data'!C464,'Unit Cost Source Data'!$A$2:$A$87,0)),IF(W464="Height",INDEX('Unit Cost Source Data'!$N$2:$N$87,MATCH('Measurement and Pricing Data'!C464,'Unit Cost Source Data'!$A$2:$A$87,0)),"n/a")))</f>
        <v>31.123633315748421</v>
      </c>
      <c r="Y464" s="27">
        <f>IF(W464="TFT",(F464/G464)^2*PI()/4*G464*X464,IF(W464="Volume",PI()*4/3*(H464/2)^2*H464/2*X464,IF(W464="DRT",INDEX('Unit Cost Source Data'!$K$2:$K$87,MATCH('Measurement and Pricing Data'!C464,'Unit Cost Source Data'!$A$2:$A$87,0)),IF(W464="CCT",(1.08)^E464*INDEX('Unit Cost Source Data'!$K$2:$K$87,MATCH('Measurement and Pricing Data'!C464,'Unit Cost Source Data'!$A$2:$A$87,0))*2.5,IF(W464="Height",X464*H464)))))</f>
        <v>391.11111111111109</v>
      </c>
      <c r="Z464" s="27">
        <f>IF(W464="CCT","n/a",INDEX('Unit Cost Source Data'!$K$2:$K$87,MATCH('Measurement and Pricing Data'!C464,'Unit Cost Source Data'!$A$2:$A$87,0))*1.5)</f>
        <v>82.5</v>
      </c>
      <c r="AA464" s="15">
        <f t="shared" si="22"/>
        <v>352</v>
      </c>
      <c r="AB464" s="15">
        <f t="shared" si="23"/>
        <v>350</v>
      </c>
    </row>
    <row r="465" spans="1:28" ht="28.8" x14ac:dyDescent="0.3">
      <c r="A465" s="1">
        <v>464</v>
      </c>
      <c r="B465" s="1">
        <v>1</v>
      </c>
      <c r="C465" s="6" t="s">
        <v>81</v>
      </c>
      <c r="D465" s="1" t="str">
        <f>INDEX('Name Conversion Table'!$B$2:$B$31,MATCH('Measurement and Pricing Data'!C465,'Name Conversion Table'!$A$2:$A$31,0))</f>
        <v>Elderberry</v>
      </c>
      <c r="E465" s="1" t="s">
        <v>4</v>
      </c>
      <c r="F465" s="39">
        <v>7</v>
      </c>
      <c r="G465" s="10">
        <v>1</v>
      </c>
      <c r="H465" s="4">
        <v>25</v>
      </c>
      <c r="I465" s="4" t="s">
        <v>33</v>
      </c>
      <c r="J465" s="4" t="s">
        <v>94</v>
      </c>
      <c r="K465" s="4" t="s">
        <v>33</v>
      </c>
      <c r="L465" s="4" t="s">
        <v>32</v>
      </c>
      <c r="M465" s="4" t="s">
        <v>14</v>
      </c>
      <c r="N465" s="4" t="s">
        <v>66</v>
      </c>
      <c r="O465" s="1" t="s">
        <v>106</v>
      </c>
      <c r="P465" s="9">
        <v>0.1</v>
      </c>
      <c r="Q465" s="30" t="s">
        <v>71</v>
      </c>
      <c r="R465" s="9">
        <v>1</v>
      </c>
      <c r="S465" s="30" t="s">
        <v>4</v>
      </c>
      <c r="T465" s="1" t="s">
        <v>4</v>
      </c>
      <c r="U465" s="1" t="s">
        <v>33</v>
      </c>
      <c r="V465" s="1" t="str">
        <f t="shared" si="21"/>
        <v>Y</v>
      </c>
      <c r="W465" s="1" t="s">
        <v>28</v>
      </c>
      <c r="X465" s="8">
        <f>IF(W465="TFT",INDEX('Unit Cost Source Data'!$L$2:$L$87,MATCH('Measurement and Pricing Data'!C465,'Unit Cost Source Data'!$A$2:$A$87,0)),IF(W465="Volume",INDEX('Unit Cost Source Data'!$M$2:$M$87,MATCH('Measurement and Pricing Data'!C465,'Unit Cost Source Data'!$A$2:$A$87,0)),IF(W465="Height",INDEX('Unit Cost Source Data'!$N$2:$N$87,MATCH('Measurement and Pricing Data'!C465,'Unit Cost Source Data'!$A$2:$A$87,0)),"n/a")))</f>
        <v>73.130104801294991</v>
      </c>
      <c r="Y465" s="27">
        <f>IF(W465="TFT",(F465/G465)^2*PI()/4*G465*X465,IF(W465="Volume",PI()*4/3*(H465/2)^2*H465/2*X465,IF(W465="DRT",INDEX('Unit Cost Source Data'!$K$2:$K$87,MATCH('Measurement and Pricing Data'!C465,'Unit Cost Source Data'!$A$2:$A$87,0)),IF(W465="CCT",(1.08)^E465*INDEX('Unit Cost Source Data'!$K$2:$K$87,MATCH('Measurement and Pricing Data'!C465,'Unit Cost Source Data'!$A$2:$A$87,0))*2.5,IF(W465="Height",X465*H465)))))</f>
        <v>2814.3762499999998</v>
      </c>
      <c r="Z465" s="27">
        <f>IF(W465="CCT","n/a",INDEX('Unit Cost Source Data'!$K$2:$K$87,MATCH('Measurement and Pricing Data'!C465,'Unit Cost Source Data'!$A$2:$A$87,0))*1.5)</f>
        <v>344.61750000000001</v>
      </c>
      <c r="AA465" s="15">
        <f t="shared" si="22"/>
        <v>2532.9386249999998</v>
      </c>
      <c r="AB465" s="15">
        <f t="shared" si="23"/>
        <v>2500</v>
      </c>
    </row>
    <row r="466" spans="1:28" ht="28.8" x14ac:dyDescent="0.3">
      <c r="A466" s="1">
        <v>465</v>
      </c>
      <c r="B466" s="1">
        <v>1</v>
      </c>
      <c r="C466" s="6" t="s">
        <v>81</v>
      </c>
      <c r="D466" s="1" t="str">
        <f>INDEX('Name Conversion Table'!$B$2:$B$31,MATCH('Measurement and Pricing Data'!C466,'Name Conversion Table'!$A$2:$A$31,0))</f>
        <v>Elderberry</v>
      </c>
      <c r="E466" s="1" t="s">
        <v>4</v>
      </c>
      <c r="F466" s="39">
        <v>11</v>
      </c>
      <c r="G466" s="10">
        <v>1</v>
      </c>
      <c r="H466" s="4">
        <v>20</v>
      </c>
      <c r="I466" s="4" t="s">
        <v>33</v>
      </c>
      <c r="J466" s="4" t="s">
        <v>94</v>
      </c>
      <c r="K466" s="4" t="s">
        <v>33</v>
      </c>
      <c r="L466" s="4" t="s">
        <v>32</v>
      </c>
      <c r="M466" s="4" t="s">
        <v>14</v>
      </c>
      <c r="N466" s="4" t="s">
        <v>66</v>
      </c>
      <c r="O466" s="1" t="s">
        <v>106</v>
      </c>
      <c r="P466" s="9">
        <v>0.15</v>
      </c>
      <c r="Q466" s="30" t="s">
        <v>71</v>
      </c>
      <c r="R466" s="9">
        <v>1</v>
      </c>
      <c r="S466" s="30" t="s">
        <v>4</v>
      </c>
      <c r="T466" s="1" t="s">
        <v>4</v>
      </c>
      <c r="U466" s="1" t="s">
        <v>33</v>
      </c>
      <c r="V466" s="1" t="str">
        <f t="shared" si="21"/>
        <v>Y</v>
      </c>
      <c r="W466" s="1" t="s">
        <v>28</v>
      </c>
      <c r="X466" s="8">
        <f>IF(W466="TFT",INDEX('Unit Cost Source Data'!$L$2:$L$87,MATCH('Measurement and Pricing Data'!C466,'Unit Cost Source Data'!$A$2:$A$87,0)),IF(W466="Volume",INDEX('Unit Cost Source Data'!$M$2:$M$87,MATCH('Measurement and Pricing Data'!C466,'Unit Cost Source Data'!$A$2:$A$87,0)),IF(W466="Height",INDEX('Unit Cost Source Data'!$N$2:$N$87,MATCH('Measurement and Pricing Data'!C466,'Unit Cost Source Data'!$A$2:$A$87,0)),"n/a")))</f>
        <v>73.130104801294991</v>
      </c>
      <c r="Y466" s="27">
        <f>IF(W466="TFT",(F466/G466)^2*PI()/4*G466*X466,IF(W466="Volume",PI()*4/3*(H466/2)^2*H466/2*X466,IF(W466="DRT",INDEX('Unit Cost Source Data'!$K$2:$K$87,MATCH('Measurement and Pricing Data'!C466,'Unit Cost Source Data'!$A$2:$A$87,0)),IF(W466="CCT",(1.08)^E466*INDEX('Unit Cost Source Data'!$K$2:$K$87,MATCH('Measurement and Pricing Data'!C466,'Unit Cost Source Data'!$A$2:$A$87,0))*2.5,IF(W466="Height",X466*H466)))))</f>
        <v>6949.7862500000001</v>
      </c>
      <c r="Z466" s="27">
        <f>IF(W466="CCT","n/a",INDEX('Unit Cost Source Data'!$K$2:$K$87,MATCH('Measurement and Pricing Data'!C466,'Unit Cost Source Data'!$A$2:$A$87,0))*1.5)</f>
        <v>344.61750000000001</v>
      </c>
      <c r="AA466" s="15">
        <f t="shared" si="22"/>
        <v>5907.3183125000005</v>
      </c>
      <c r="AB466" s="15">
        <f t="shared" si="23"/>
        <v>5900</v>
      </c>
    </row>
    <row r="467" spans="1:28" ht="28.8" x14ac:dyDescent="0.3">
      <c r="A467" s="1">
        <v>466</v>
      </c>
      <c r="B467" s="1">
        <v>1</v>
      </c>
      <c r="C467" s="6" t="s">
        <v>81</v>
      </c>
      <c r="D467" s="1" t="str">
        <f>INDEX('Name Conversion Table'!$B$2:$B$31,MATCH('Measurement and Pricing Data'!C467,'Name Conversion Table'!$A$2:$A$31,0))</f>
        <v>Elderberry</v>
      </c>
      <c r="E467" s="1" t="s">
        <v>4</v>
      </c>
      <c r="F467" s="39">
        <v>16</v>
      </c>
      <c r="G467" s="10">
        <v>2</v>
      </c>
      <c r="H467" s="4">
        <v>20</v>
      </c>
      <c r="I467" s="4" t="s">
        <v>33</v>
      </c>
      <c r="J467" s="4" t="s">
        <v>94</v>
      </c>
      <c r="K467" s="4" t="s">
        <v>33</v>
      </c>
      <c r="L467" s="4" t="s">
        <v>33</v>
      </c>
      <c r="M467" s="4" t="s">
        <v>14</v>
      </c>
      <c r="N467" s="4" t="s">
        <v>66</v>
      </c>
      <c r="O467" s="1" t="s">
        <v>106</v>
      </c>
      <c r="P467" s="9">
        <v>0</v>
      </c>
      <c r="Q467" s="30" t="s">
        <v>55</v>
      </c>
      <c r="R467" s="9">
        <v>1</v>
      </c>
      <c r="S467" s="30" t="s">
        <v>4</v>
      </c>
      <c r="T467" s="1" t="s">
        <v>4</v>
      </c>
      <c r="U467" s="1" t="s">
        <v>33</v>
      </c>
      <c r="V467" s="1" t="str">
        <f t="shared" si="21"/>
        <v>N</v>
      </c>
      <c r="W467" s="1" t="s">
        <v>28</v>
      </c>
      <c r="X467" s="8">
        <f>IF(W467="TFT",INDEX('Unit Cost Source Data'!$L$2:$L$87,MATCH('Measurement and Pricing Data'!C467,'Unit Cost Source Data'!$A$2:$A$87,0)),IF(W467="Volume",INDEX('Unit Cost Source Data'!$M$2:$M$87,MATCH('Measurement and Pricing Data'!C467,'Unit Cost Source Data'!$A$2:$A$87,0)),IF(W467="Height",INDEX('Unit Cost Source Data'!$N$2:$N$87,MATCH('Measurement and Pricing Data'!C467,'Unit Cost Source Data'!$A$2:$A$87,0)),"n/a")))</f>
        <v>73.130104801294991</v>
      </c>
      <c r="Y467" s="27">
        <f>IF(W467="TFT",(F467/G467)^2*PI()/4*G467*X467,IF(W467="Volume",PI()*4/3*(H467/2)^2*H467/2*X467,IF(W467="DRT",INDEX('Unit Cost Source Data'!$K$2:$K$87,MATCH('Measurement and Pricing Data'!C467,'Unit Cost Source Data'!$A$2:$A$87,0)),IF(W467="CCT",(1.08)^E467*INDEX('Unit Cost Source Data'!$K$2:$K$87,MATCH('Measurement and Pricing Data'!C467,'Unit Cost Source Data'!$A$2:$A$87,0))*2.5,IF(W467="Height",X467*H467)))))</f>
        <v>7351.84</v>
      </c>
      <c r="Z467" s="27">
        <f>IF(W467="CCT","n/a",INDEX('Unit Cost Source Data'!$K$2:$K$87,MATCH('Measurement and Pricing Data'!C467,'Unit Cost Source Data'!$A$2:$A$87,0))*1.5)</f>
        <v>344.61750000000001</v>
      </c>
      <c r="AA467" s="15">
        <f t="shared" si="22"/>
        <v>7696.4575000000004</v>
      </c>
      <c r="AB467" s="15">
        <f t="shared" si="23"/>
        <v>7700</v>
      </c>
    </row>
    <row r="468" spans="1:28" ht="28.8" x14ac:dyDescent="0.3">
      <c r="A468" s="1">
        <v>467</v>
      </c>
      <c r="B468" s="1">
        <v>1</v>
      </c>
      <c r="C468" s="6" t="s">
        <v>59</v>
      </c>
      <c r="D468" s="1" t="str">
        <f>INDEX('Name Conversion Table'!$B$2:$B$31,MATCH('Measurement and Pricing Data'!C468,'Name Conversion Table'!$A$2:$A$31,0))</f>
        <v>Toyon</v>
      </c>
      <c r="E468" s="1" t="s">
        <v>4</v>
      </c>
      <c r="F468" s="39">
        <v>18</v>
      </c>
      <c r="G468" s="10">
        <v>5</v>
      </c>
      <c r="H468" s="4">
        <v>12</v>
      </c>
      <c r="I468" s="4" t="s">
        <v>33</v>
      </c>
      <c r="J468" s="4" t="s">
        <v>94</v>
      </c>
      <c r="K468" s="4" t="s">
        <v>33</v>
      </c>
      <c r="L468" s="4" t="s">
        <v>32</v>
      </c>
      <c r="M468" s="4" t="s">
        <v>14</v>
      </c>
      <c r="N468" s="4" t="s">
        <v>66</v>
      </c>
      <c r="O468" s="1" t="s">
        <v>106</v>
      </c>
      <c r="P468" s="9">
        <v>0</v>
      </c>
      <c r="Q468" s="30" t="s">
        <v>55</v>
      </c>
      <c r="R468" s="9">
        <v>1</v>
      </c>
      <c r="S468" s="30" t="s">
        <v>4</v>
      </c>
      <c r="T468" s="1" t="s">
        <v>4</v>
      </c>
      <c r="U468" s="1" t="s">
        <v>33</v>
      </c>
      <c r="V468" s="1" t="str">
        <f t="shared" si="21"/>
        <v>N</v>
      </c>
      <c r="W468" s="1" t="s">
        <v>28</v>
      </c>
      <c r="X468" s="8">
        <f>IF(W468="TFT",INDEX('Unit Cost Source Data'!$L$2:$L$87,MATCH('Measurement and Pricing Data'!C468,'Unit Cost Source Data'!$A$2:$A$87,0)),IF(W468="Volume",INDEX('Unit Cost Source Data'!$M$2:$M$87,MATCH('Measurement and Pricing Data'!C468,'Unit Cost Source Data'!$A$2:$A$87,0)),IF(W468="Height",INDEX('Unit Cost Source Data'!$N$2:$N$87,MATCH('Measurement and Pricing Data'!C468,'Unit Cost Source Data'!$A$2:$A$87,0)),"n/a")))</f>
        <v>69.232400244974471</v>
      </c>
      <c r="Y468" s="27">
        <f>IF(W468="TFT",(F468/G468)^2*PI()/4*G468*X468,IF(W468="Volume",PI()*4/3*(H468/2)^2*H468/2*X468,IF(W468="DRT",INDEX('Unit Cost Source Data'!$K$2:$K$87,MATCH('Measurement and Pricing Data'!C468,'Unit Cost Source Data'!$A$2:$A$87,0)),IF(W468="CCT",(1.08)^E468*INDEX('Unit Cost Source Data'!$K$2:$K$87,MATCH('Measurement and Pricing Data'!C468,'Unit Cost Source Data'!$A$2:$A$87,0))*2.5,IF(W468="Height",X468*H468)))))</f>
        <v>3523.5</v>
      </c>
      <c r="Z468" s="27">
        <f>IF(W468="CCT","n/a",INDEX('Unit Cost Source Data'!$K$2:$K$87,MATCH('Measurement and Pricing Data'!C468,'Unit Cost Source Data'!$A$2:$A$87,0))*1.5)</f>
        <v>326.25</v>
      </c>
      <c r="AA468" s="15">
        <f t="shared" si="22"/>
        <v>3849.75</v>
      </c>
      <c r="AB468" s="15">
        <f t="shared" si="23"/>
        <v>3800</v>
      </c>
    </row>
    <row r="469" spans="1:28" ht="28.8" x14ac:dyDescent="0.3">
      <c r="A469" s="1">
        <v>468</v>
      </c>
      <c r="B469" s="1">
        <v>1</v>
      </c>
      <c r="C469" s="6" t="s">
        <v>81</v>
      </c>
      <c r="D469" s="1" t="str">
        <f>INDEX('Name Conversion Table'!$B$2:$B$31,MATCH('Measurement and Pricing Data'!C469,'Name Conversion Table'!$A$2:$A$31,0))</f>
        <v>Elderberry</v>
      </c>
      <c r="E469" s="1" t="s">
        <v>4</v>
      </c>
      <c r="F469" s="39">
        <v>8</v>
      </c>
      <c r="G469" s="10">
        <v>2</v>
      </c>
      <c r="H469" s="4">
        <v>12</v>
      </c>
      <c r="I469" s="4" t="s">
        <v>33</v>
      </c>
      <c r="J469" s="4" t="s">
        <v>94</v>
      </c>
      <c r="K469" s="4" t="s">
        <v>33</v>
      </c>
      <c r="L469" s="4" t="s">
        <v>32</v>
      </c>
      <c r="M469" s="4" t="s">
        <v>14</v>
      </c>
      <c r="N469" s="4" t="s">
        <v>66</v>
      </c>
      <c r="O469" s="1" t="s">
        <v>106</v>
      </c>
      <c r="P469" s="9">
        <v>0</v>
      </c>
      <c r="Q469" s="30" t="s">
        <v>55</v>
      </c>
      <c r="R469" s="9">
        <v>1</v>
      </c>
      <c r="S469" s="30" t="s">
        <v>4</v>
      </c>
      <c r="T469" s="1" t="s">
        <v>4</v>
      </c>
      <c r="U469" s="1" t="s">
        <v>33</v>
      </c>
      <c r="V469" s="1" t="str">
        <f t="shared" si="21"/>
        <v>N</v>
      </c>
      <c r="W469" s="1" t="s">
        <v>28</v>
      </c>
      <c r="X469" s="8">
        <f>IF(W469="TFT",INDEX('Unit Cost Source Data'!$L$2:$L$87,MATCH('Measurement and Pricing Data'!C469,'Unit Cost Source Data'!$A$2:$A$87,0)),IF(W469="Volume",INDEX('Unit Cost Source Data'!$M$2:$M$87,MATCH('Measurement and Pricing Data'!C469,'Unit Cost Source Data'!$A$2:$A$87,0)),IF(W469="Height",INDEX('Unit Cost Source Data'!$N$2:$N$87,MATCH('Measurement and Pricing Data'!C469,'Unit Cost Source Data'!$A$2:$A$87,0)),"n/a")))</f>
        <v>73.130104801294991</v>
      </c>
      <c r="Y469" s="27">
        <f>IF(W469="TFT",(F469/G469)^2*PI()/4*G469*X469,IF(W469="Volume",PI()*4/3*(H469/2)^2*H469/2*X469,IF(W469="DRT",INDEX('Unit Cost Source Data'!$K$2:$K$87,MATCH('Measurement and Pricing Data'!C469,'Unit Cost Source Data'!$A$2:$A$87,0)),IF(W469="CCT",(1.08)^E469*INDEX('Unit Cost Source Data'!$K$2:$K$87,MATCH('Measurement and Pricing Data'!C469,'Unit Cost Source Data'!$A$2:$A$87,0))*2.5,IF(W469="Height",X469*H469)))))</f>
        <v>1837.96</v>
      </c>
      <c r="Z469" s="27">
        <f>IF(W469="CCT","n/a",INDEX('Unit Cost Source Data'!$K$2:$K$87,MATCH('Measurement and Pricing Data'!C469,'Unit Cost Source Data'!$A$2:$A$87,0))*1.5)</f>
        <v>344.61750000000001</v>
      </c>
      <c r="AA469" s="15">
        <f t="shared" si="22"/>
        <v>2182.5774999999999</v>
      </c>
      <c r="AB469" s="15">
        <f t="shared" si="23"/>
        <v>2200</v>
      </c>
    </row>
    <row r="470" spans="1:28" ht="28.8" x14ac:dyDescent="0.3">
      <c r="A470" s="1">
        <v>469</v>
      </c>
      <c r="B470" s="1">
        <v>1</v>
      </c>
      <c r="C470" s="6" t="s">
        <v>81</v>
      </c>
      <c r="D470" s="1" t="str">
        <f>INDEX('Name Conversion Table'!$B$2:$B$31,MATCH('Measurement and Pricing Data'!C470,'Name Conversion Table'!$A$2:$A$31,0))</f>
        <v>Elderberry</v>
      </c>
      <c r="E470" s="1" t="s">
        <v>4</v>
      </c>
      <c r="F470" s="39">
        <v>12</v>
      </c>
      <c r="G470" s="10">
        <v>4</v>
      </c>
      <c r="H470" s="4">
        <v>12</v>
      </c>
      <c r="I470" s="4" t="s">
        <v>33</v>
      </c>
      <c r="J470" s="4" t="s">
        <v>94</v>
      </c>
      <c r="K470" s="4" t="s">
        <v>33</v>
      </c>
      <c r="L470" s="4" t="s">
        <v>32</v>
      </c>
      <c r="M470" s="4" t="s">
        <v>14</v>
      </c>
      <c r="N470" s="4" t="s">
        <v>66</v>
      </c>
      <c r="O470" s="1" t="s">
        <v>106</v>
      </c>
      <c r="P470" s="9">
        <v>0</v>
      </c>
      <c r="Q470" s="30" t="s">
        <v>55</v>
      </c>
      <c r="R470" s="9">
        <v>1</v>
      </c>
      <c r="S470" s="30" t="s">
        <v>4</v>
      </c>
      <c r="T470" s="1" t="s">
        <v>4</v>
      </c>
      <c r="U470" s="1" t="s">
        <v>33</v>
      </c>
      <c r="V470" s="1" t="str">
        <f t="shared" si="21"/>
        <v>N</v>
      </c>
      <c r="W470" s="1" t="s">
        <v>28</v>
      </c>
      <c r="X470" s="8">
        <f>IF(W470="TFT",INDEX('Unit Cost Source Data'!$L$2:$L$87,MATCH('Measurement and Pricing Data'!C470,'Unit Cost Source Data'!$A$2:$A$87,0)),IF(W470="Volume",INDEX('Unit Cost Source Data'!$M$2:$M$87,MATCH('Measurement and Pricing Data'!C470,'Unit Cost Source Data'!$A$2:$A$87,0)),IF(W470="Height",INDEX('Unit Cost Source Data'!$N$2:$N$87,MATCH('Measurement and Pricing Data'!C470,'Unit Cost Source Data'!$A$2:$A$87,0)),"n/a")))</f>
        <v>73.130104801294991</v>
      </c>
      <c r="Y470" s="27">
        <f>IF(W470="TFT",(F470/G470)^2*PI()/4*G470*X470,IF(W470="Volume",PI()*4/3*(H470/2)^2*H470/2*X470,IF(W470="DRT",INDEX('Unit Cost Source Data'!$K$2:$K$87,MATCH('Measurement and Pricing Data'!C470,'Unit Cost Source Data'!$A$2:$A$87,0)),IF(W470="CCT",(1.08)^E470*INDEX('Unit Cost Source Data'!$K$2:$K$87,MATCH('Measurement and Pricing Data'!C470,'Unit Cost Source Data'!$A$2:$A$87,0))*2.5,IF(W470="Height",X470*H470)))))</f>
        <v>2067.7049999999999</v>
      </c>
      <c r="Z470" s="27">
        <f>IF(W470="CCT","n/a",INDEX('Unit Cost Source Data'!$K$2:$K$87,MATCH('Measurement and Pricing Data'!C470,'Unit Cost Source Data'!$A$2:$A$87,0))*1.5)</f>
        <v>344.61750000000001</v>
      </c>
      <c r="AA470" s="15">
        <f t="shared" si="22"/>
        <v>2412.3224999999998</v>
      </c>
      <c r="AB470" s="15">
        <f t="shared" si="23"/>
        <v>2400</v>
      </c>
    </row>
    <row r="471" spans="1:28" ht="28.8" x14ac:dyDescent="0.3">
      <c r="A471" s="1">
        <v>470</v>
      </c>
      <c r="B471" s="1">
        <v>1</v>
      </c>
      <c r="C471" s="6" t="s">
        <v>81</v>
      </c>
      <c r="D471" s="1" t="str">
        <f>INDEX('Name Conversion Table'!$B$2:$B$31,MATCH('Measurement and Pricing Data'!C471,'Name Conversion Table'!$A$2:$A$31,0))</f>
        <v>Elderberry</v>
      </c>
      <c r="E471" s="1" t="s">
        <v>4</v>
      </c>
      <c r="F471" s="39">
        <v>16</v>
      </c>
      <c r="G471" s="10">
        <v>2</v>
      </c>
      <c r="H471" s="4">
        <v>20</v>
      </c>
      <c r="I471" s="4" t="s">
        <v>33</v>
      </c>
      <c r="J471" s="4" t="s">
        <v>94</v>
      </c>
      <c r="K471" s="4" t="s">
        <v>33</v>
      </c>
      <c r="L471" s="4" t="s">
        <v>33</v>
      </c>
      <c r="M471" s="4" t="s">
        <v>14</v>
      </c>
      <c r="N471" s="4" t="s">
        <v>66</v>
      </c>
      <c r="O471" s="1" t="s">
        <v>106</v>
      </c>
      <c r="P471" s="9">
        <v>0</v>
      </c>
      <c r="Q471" s="30" t="s">
        <v>55</v>
      </c>
      <c r="R471" s="9">
        <v>1</v>
      </c>
      <c r="S471" s="30" t="s">
        <v>4</v>
      </c>
      <c r="T471" s="1" t="s">
        <v>4</v>
      </c>
      <c r="U471" s="1" t="s">
        <v>33</v>
      </c>
      <c r="V471" s="1" t="str">
        <f t="shared" si="21"/>
        <v>N</v>
      </c>
      <c r="W471" s="1" t="s">
        <v>28</v>
      </c>
      <c r="X471" s="8">
        <f>IF(W471="TFT",INDEX('Unit Cost Source Data'!$L$2:$L$87,MATCH('Measurement and Pricing Data'!C471,'Unit Cost Source Data'!$A$2:$A$87,0)),IF(W471="Volume",INDEX('Unit Cost Source Data'!$M$2:$M$87,MATCH('Measurement and Pricing Data'!C471,'Unit Cost Source Data'!$A$2:$A$87,0)),IF(W471="Height",INDEX('Unit Cost Source Data'!$N$2:$N$87,MATCH('Measurement and Pricing Data'!C471,'Unit Cost Source Data'!$A$2:$A$87,0)),"n/a")))</f>
        <v>73.130104801294991</v>
      </c>
      <c r="Y471" s="27">
        <f>IF(W471="TFT",(F471/G471)^2*PI()/4*G471*X471,IF(W471="Volume",PI()*4/3*(H471/2)^2*H471/2*X471,IF(W471="DRT",INDEX('Unit Cost Source Data'!$K$2:$K$87,MATCH('Measurement and Pricing Data'!C471,'Unit Cost Source Data'!$A$2:$A$87,0)),IF(W471="CCT",(1.08)^E471*INDEX('Unit Cost Source Data'!$K$2:$K$87,MATCH('Measurement and Pricing Data'!C471,'Unit Cost Source Data'!$A$2:$A$87,0))*2.5,IF(W471="Height",X471*H471)))))</f>
        <v>7351.84</v>
      </c>
      <c r="Z471" s="27">
        <f>IF(W471="CCT","n/a",INDEX('Unit Cost Source Data'!$K$2:$K$87,MATCH('Measurement and Pricing Data'!C471,'Unit Cost Source Data'!$A$2:$A$87,0))*1.5)</f>
        <v>344.61750000000001</v>
      </c>
      <c r="AA471" s="15">
        <f t="shared" si="22"/>
        <v>7696.4575000000004</v>
      </c>
      <c r="AB471" s="15">
        <f t="shared" si="23"/>
        <v>7700</v>
      </c>
    </row>
    <row r="472" spans="1:28" ht="28.8" x14ac:dyDescent="0.3">
      <c r="A472" s="1">
        <v>471</v>
      </c>
      <c r="B472" s="1">
        <v>1</v>
      </c>
      <c r="C472" s="6" t="s">
        <v>81</v>
      </c>
      <c r="D472" s="1" t="str">
        <f>INDEX('Name Conversion Table'!$B$2:$B$31,MATCH('Measurement and Pricing Data'!C472,'Name Conversion Table'!$A$2:$A$31,0))</f>
        <v>Elderberry</v>
      </c>
      <c r="E472" s="1" t="s">
        <v>4</v>
      </c>
      <c r="F472" s="39">
        <v>12</v>
      </c>
      <c r="G472" s="10">
        <v>2</v>
      </c>
      <c r="H472" s="4">
        <v>18</v>
      </c>
      <c r="I472" s="4" t="s">
        <v>33</v>
      </c>
      <c r="J472" s="4" t="s">
        <v>94</v>
      </c>
      <c r="K472" s="4" t="s">
        <v>33</v>
      </c>
      <c r="L472" s="4" t="s">
        <v>32</v>
      </c>
      <c r="M472" s="4" t="s">
        <v>14</v>
      </c>
      <c r="N472" s="4" t="s">
        <v>66</v>
      </c>
      <c r="O472" s="1" t="s">
        <v>106</v>
      </c>
      <c r="P472" s="9">
        <v>0</v>
      </c>
      <c r="Q472" s="30" t="s">
        <v>55</v>
      </c>
      <c r="R472" s="9">
        <v>1</v>
      </c>
      <c r="S472" s="30" t="s">
        <v>4</v>
      </c>
      <c r="T472" s="1" t="s">
        <v>4</v>
      </c>
      <c r="U472" s="1" t="s">
        <v>33</v>
      </c>
      <c r="V472" s="1" t="str">
        <f t="shared" si="21"/>
        <v>N</v>
      </c>
      <c r="W472" s="1" t="s">
        <v>28</v>
      </c>
      <c r="X472" s="8">
        <f>IF(W472="TFT",INDEX('Unit Cost Source Data'!$L$2:$L$87,MATCH('Measurement and Pricing Data'!C472,'Unit Cost Source Data'!$A$2:$A$87,0)),IF(W472="Volume",INDEX('Unit Cost Source Data'!$M$2:$M$87,MATCH('Measurement and Pricing Data'!C472,'Unit Cost Source Data'!$A$2:$A$87,0)),IF(W472="Height",INDEX('Unit Cost Source Data'!$N$2:$N$87,MATCH('Measurement and Pricing Data'!C472,'Unit Cost Source Data'!$A$2:$A$87,0)),"n/a")))</f>
        <v>73.130104801294991</v>
      </c>
      <c r="Y472" s="27">
        <f>IF(W472="TFT",(F472/G472)^2*PI()/4*G472*X472,IF(W472="Volume",PI()*4/3*(H472/2)^2*H472/2*X472,IF(W472="DRT",INDEX('Unit Cost Source Data'!$K$2:$K$87,MATCH('Measurement and Pricing Data'!C472,'Unit Cost Source Data'!$A$2:$A$87,0)),IF(W472="CCT",(1.08)^E472*INDEX('Unit Cost Source Data'!$K$2:$K$87,MATCH('Measurement and Pricing Data'!C472,'Unit Cost Source Data'!$A$2:$A$87,0))*2.5,IF(W472="Height",X472*H472)))))</f>
        <v>4135.41</v>
      </c>
      <c r="Z472" s="27">
        <f>IF(W472="CCT","n/a",INDEX('Unit Cost Source Data'!$K$2:$K$87,MATCH('Measurement and Pricing Data'!C472,'Unit Cost Source Data'!$A$2:$A$87,0))*1.5)</f>
        <v>344.61750000000001</v>
      </c>
      <c r="AA472" s="15">
        <f t="shared" si="22"/>
        <v>4480.0275000000001</v>
      </c>
      <c r="AB472" s="15">
        <f t="shared" si="23"/>
        <v>4500</v>
      </c>
    </row>
    <row r="473" spans="1:28" ht="28.8" x14ac:dyDescent="0.3">
      <c r="A473" s="1">
        <v>472</v>
      </c>
      <c r="B473" s="1">
        <v>1</v>
      </c>
      <c r="C473" s="6" t="s">
        <v>77</v>
      </c>
      <c r="D473" s="1" t="str">
        <f>INDEX('Name Conversion Table'!$B$2:$B$31,MATCH('Measurement and Pricing Data'!C473,'Name Conversion Table'!$A$2:$A$31,0))</f>
        <v>Avocado</v>
      </c>
      <c r="E473" s="1" t="s">
        <v>4</v>
      </c>
      <c r="F473" s="39">
        <v>7</v>
      </c>
      <c r="G473" s="10">
        <v>1</v>
      </c>
      <c r="H473" s="4">
        <v>15</v>
      </c>
      <c r="I473" s="4" t="s">
        <v>33</v>
      </c>
      <c r="J473" s="4" t="s">
        <v>94</v>
      </c>
      <c r="K473" s="4" t="s">
        <v>33</v>
      </c>
      <c r="L473" s="4" t="s">
        <v>33</v>
      </c>
      <c r="M473" s="4" t="s">
        <v>14</v>
      </c>
      <c r="N473" s="4" t="s">
        <v>66</v>
      </c>
      <c r="O473" s="1" t="s">
        <v>107</v>
      </c>
      <c r="P473" s="9">
        <v>0</v>
      </c>
      <c r="Q473" s="30" t="s">
        <v>55</v>
      </c>
      <c r="R473" s="9">
        <v>0.6</v>
      </c>
      <c r="S473" s="30" t="s">
        <v>151</v>
      </c>
      <c r="T473" s="1" t="s">
        <v>4</v>
      </c>
      <c r="U473" s="1" t="s">
        <v>33</v>
      </c>
      <c r="V473" s="1" t="str">
        <f t="shared" si="21"/>
        <v>N</v>
      </c>
      <c r="W473" s="1" t="s">
        <v>28</v>
      </c>
      <c r="X473" s="8">
        <f>IF(W473="TFT",INDEX('Unit Cost Source Data'!$L$2:$L$87,MATCH('Measurement and Pricing Data'!C473,'Unit Cost Source Data'!$A$2:$A$87,0)),IF(W473="Volume",INDEX('Unit Cost Source Data'!$M$2:$M$87,MATCH('Measurement and Pricing Data'!C473,'Unit Cost Source Data'!$A$2:$A$87,0)),IF(W473="Height",INDEX('Unit Cost Source Data'!$N$2:$N$87,MATCH('Measurement and Pricing Data'!C473,'Unit Cost Source Data'!$A$2:$A$87,0)),"n/a")))</f>
        <v>112.20423487978621</v>
      </c>
      <c r="Y473" s="27">
        <f>IF(W473="TFT",(F473/G473)^2*PI()/4*G473*X473,IF(W473="Volume",PI()*4/3*(H473/2)^2*H473/2*X473,IF(W473="DRT",INDEX('Unit Cost Source Data'!$K$2:$K$87,MATCH('Measurement and Pricing Data'!C473,'Unit Cost Source Data'!$A$2:$A$87,0)),IF(W473="CCT",(1.08)^E473*INDEX('Unit Cost Source Data'!$K$2:$K$87,MATCH('Measurement and Pricing Data'!C473,'Unit Cost Source Data'!$A$2:$A$87,0))*2.5,IF(W473="Height",X473*H473)))))</f>
        <v>4318.125</v>
      </c>
      <c r="Z473" s="27">
        <f>IF(W473="CCT","n/a",INDEX('Unit Cost Source Data'!$K$2:$K$87,MATCH('Measurement and Pricing Data'!C473,'Unit Cost Source Data'!$A$2:$A$87,0))*1.5)</f>
        <v>528.75</v>
      </c>
      <c r="AA473" s="15">
        <f t="shared" si="22"/>
        <v>3119.625</v>
      </c>
      <c r="AB473" s="15">
        <f t="shared" si="23"/>
        <v>3100</v>
      </c>
    </row>
    <row r="474" spans="1:28" ht="28.8" x14ac:dyDescent="0.3">
      <c r="A474" s="1">
        <v>473</v>
      </c>
      <c r="B474" s="1">
        <v>1</v>
      </c>
      <c r="C474" s="6" t="s">
        <v>77</v>
      </c>
      <c r="D474" s="1" t="str">
        <f>INDEX('Name Conversion Table'!$B$2:$B$31,MATCH('Measurement and Pricing Data'!C474,'Name Conversion Table'!$A$2:$A$31,0))</f>
        <v>Avocado</v>
      </c>
      <c r="E474" s="1" t="s">
        <v>4</v>
      </c>
      <c r="F474" s="39">
        <v>5</v>
      </c>
      <c r="G474" s="10">
        <v>1</v>
      </c>
      <c r="H474" s="4">
        <v>12</v>
      </c>
      <c r="I474" s="4" t="s">
        <v>33</v>
      </c>
      <c r="J474" s="4" t="s">
        <v>94</v>
      </c>
      <c r="K474" s="4" t="s">
        <v>33</v>
      </c>
      <c r="L474" s="4" t="s">
        <v>33</v>
      </c>
      <c r="M474" s="4" t="s">
        <v>14</v>
      </c>
      <c r="N474" s="4" t="s">
        <v>66</v>
      </c>
      <c r="O474" s="1" t="s">
        <v>107</v>
      </c>
      <c r="P474" s="9">
        <v>0</v>
      </c>
      <c r="Q474" s="30" t="s">
        <v>55</v>
      </c>
      <c r="R474" s="9">
        <v>1</v>
      </c>
      <c r="S474" s="30" t="s">
        <v>4</v>
      </c>
      <c r="T474" s="1" t="s">
        <v>4</v>
      </c>
      <c r="U474" s="1" t="s">
        <v>33</v>
      </c>
      <c r="V474" s="1" t="str">
        <f t="shared" si="21"/>
        <v>N</v>
      </c>
      <c r="W474" s="1" t="s">
        <v>28</v>
      </c>
      <c r="X474" s="8">
        <f>IF(W474="TFT",INDEX('Unit Cost Source Data'!$L$2:$L$87,MATCH('Measurement and Pricing Data'!C474,'Unit Cost Source Data'!$A$2:$A$87,0)),IF(W474="Volume",INDEX('Unit Cost Source Data'!$M$2:$M$87,MATCH('Measurement and Pricing Data'!C474,'Unit Cost Source Data'!$A$2:$A$87,0)),IF(W474="Height",INDEX('Unit Cost Source Data'!$N$2:$N$87,MATCH('Measurement and Pricing Data'!C474,'Unit Cost Source Data'!$A$2:$A$87,0)),"n/a")))</f>
        <v>112.20423487978621</v>
      </c>
      <c r="Y474" s="27">
        <f>IF(W474="TFT",(F474/G474)^2*PI()/4*G474*X474,IF(W474="Volume",PI()*4/3*(H474/2)^2*H474/2*X474,IF(W474="DRT",INDEX('Unit Cost Source Data'!$K$2:$K$87,MATCH('Measurement and Pricing Data'!C474,'Unit Cost Source Data'!$A$2:$A$87,0)),IF(W474="CCT",(1.08)^E474*INDEX('Unit Cost Source Data'!$K$2:$K$87,MATCH('Measurement and Pricing Data'!C474,'Unit Cost Source Data'!$A$2:$A$87,0))*2.5,IF(W474="Height",X474*H474)))))</f>
        <v>2203.125</v>
      </c>
      <c r="Z474" s="27">
        <f>IF(W474="CCT","n/a",INDEX('Unit Cost Source Data'!$K$2:$K$87,MATCH('Measurement and Pricing Data'!C474,'Unit Cost Source Data'!$A$2:$A$87,0))*1.5)</f>
        <v>528.75</v>
      </c>
      <c r="AA474" s="15">
        <f t="shared" si="22"/>
        <v>2731.875</v>
      </c>
      <c r="AB474" s="15">
        <f t="shared" si="23"/>
        <v>2700</v>
      </c>
    </row>
    <row r="475" spans="1:28" ht="28.8" x14ac:dyDescent="0.3">
      <c r="A475" s="1">
        <v>474</v>
      </c>
      <c r="B475" s="1">
        <v>1</v>
      </c>
      <c r="C475" s="6" t="s">
        <v>77</v>
      </c>
      <c r="D475" s="1" t="str">
        <f>INDEX('Name Conversion Table'!$B$2:$B$31,MATCH('Measurement and Pricing Data'!C475,'Name Conversion Table'!$A$2:$A$31,0))</f>
        <v>Avocado</v>
      </c>
      <c r="E475" s="1" t="s">
        <v>4</v>
      </c>
      <c r="F475" s="39">
        <v>5</v>
      </c>
      <c r="G475" s="10">
        <v>1</v>
      </c>
      <c r="H475" s="4">
        <v>12</v>
      </c>
      <c r="I475" s="4" t="s">
        <v>33</v>
      </c>
      <c r="J475" s="4" t="s">
        <v>94</v>
      </c>
      <c r="K475" s="4" t="s">
        <v>33</v>
      </c>
      <c r="L475" s="4" t="s">
        <v>33</v>
      </c>
      <c r="M475" s="4" t="s">
        <v>14</v>
      </c>
      <c r="N475" s="4" t="s">
        <v>66</v>
      </c>
      <c r="O475" s="1" t="s">
        <v>107</v>
      </c>
      <c r="P475" s="9">
        <v>0</v>
      </c>
      <c r="Q475" s="30" t="s">
        <v>55</v>
      </c>
      <c r="R475" s="9">
        <v>1</v>
      </c>
      <c r="S475" s="30" t="s">
        <v>4</v>
      </c>
      <c r="T475" s="1" t="s">
        <v>4</v>
      </c>
      <c r="U475" s="1" t="s">
        <v>33</v>
      </c>
      <c r="V475" s="1" t="str">
        <f t="shared" si="21"/>
        <v>N</v>
      </c>
      <c r="W475" s="1" t="s">
        <v>28</v>
      </c>
      <c r="X475" s="8">
        <f>IF(W475="TFT",INDEX('Unit Cost Source Data'!$L$2:$L$87,MATCH('Measurement and Pricing Data'!C475,'Unit Cost Source Data'!$A$2:$A$87,0)),IF(W475="Volume",INDEX('Unit Cost Source Data'!$M$2:$M$87,MATCH('Measurement and Pricing Data'!C475,'Unit Cost Source Data'!$A$2:$A$87,0)),IF(W475="Height",INDEX('Unit Cost Source Data'!$N$2:$N$87,MATCH('Measurement and Pricing Data'!C475,'Unit Cost Source Data'!$A$2:$A$87,0)),"n/a")))</f>
        <v>112.20423487978621</v>
      </c>
      <c r="Y475" s="27">
        <f>IF(W475="TFT",(F475/G475)^2*PI()/4*G475*X475,IF(W475="Volume",PI()*4/3*(H475/2)^2*H475/2*X475,IF(W475="DRT",INDEX('Unit Cost Source Data'!$K$2:$K$87,MATCH('Measurement and Pricing Data'!C475,'Unit Cost Source Data'!$A$2:$A$87,0)),IF(W475="CCT",(1.08)^E475*INDEX('Unit Cost Source Data'!$K$2:$K$87,MATCH('Measurement and Pricing Data'!C475,'Unit Cost Source Data'!$A$2:$A$87,0))*2.5,IF(W475="Height",X475*H475)))))</f>
        <v>2203.125</v>
      </c>
      <c r="Z475" s="27">
        <f>IF(W475="CCT","n/a",INDEX('Unit Cost Source Data'!$K$2:$K$87,MATCH('Measurement and Pricing Data'!C475,'Unit Cost Source Data'!$A$2:$A$87,0))*1.5)</f>
        <v>528.75</v>
      </c>
      <c r="AA475" s="15">
        <f t="shared" si="22"/>
        <v>2731.875</v>
      </c>
      <c r="AB475" s="15">
        <f t="shared" si="23"/>
        <v>2700</v>
      </c>
    </row>
    <row r="476" spans="1:28" ht="28.8" x14ac:dyDescent="0.3">
      <c r="A476" s="1">
        <v>475</v>
      </c>
      <c r="B476" s="1">
        <v>1</v>
      </c>
      <c r="C476" s="6" t="s">
        <v>77</v>
      </c>
      <c r="D476" s="1" t="str">
        <f>INDEX('Name Conversion Table'!$B$2:$B$31,MATCH('Measurement and Pricing Data'!C476,'Name Conversion Table'!$A$2:$A$31,0))</f>
        <v>Avocado</v>
      </c>
      <c r="E476" s="1" t="s">
        <v>4</v>
      </c>
      <c r="F476" s="39">
        <v>8</v>
      </c>
      <c r="G476" s="10">
        <v>1</v>
      </c>
      <c r="H476" s="4">
        <v>15</v>
      </c>
      <c r="I476" s="4" t="s">
        <v>33</v>
      </c>
      <c r="J476" s="4" t="s">
        <v>94</v>
      </c>
      <c r="K476" s="4" t="s">
        <v>33</v>
      </c>
      <c r="L476" s="4" t="s">
        <v>33</v>
      </c>
      <c r="M476" s="4" t="s">
        <v>14</v>
      </c>
      <c r="N476" s="4" t="s">
        <v>66</v>
      </c>
      <c r="O476" s="1" t="s">
        <v>107</v>
      </c>
      <c r="P476" s="9">
        <v>0</v>
      </c>
      <c r="Q476" s="30" t="s">
        <v>55</v>
      </c>
      <c r="R476" s="9">
        <v>1</v>
      </c>
      <c r="S476" s="30" t="s">
        <v>4</v>
      </c>
      <c r="T476" s="1" t="s">
        <v>4</v>
      </c>
      <c r="U476" s="1" t="s">
        <v>33</v>
      </c>
      <c r="V476" s="1" t="str">
        <f t="shared" si="21"/>
        <v>N</v>
      </c>
      <c r="W476" s="1" t="s">
        <v>28</v>
      </c>
      <c r="X476" s="8">
        <f>IF(W476="TFT",INDEX('Unit Cost Source Data'!$L$2:$L$87,MATCH('Measurement and Pricing Data'!C476,'Unit Cost Source Data'!$A$2:$A$87,0)),IF(W476="Volume",INDEX('Unit Cost Source Data'!$M$2:$M$87,MATCH('Measurement and Pricing Data'!C476,'Unit Cost Source Data'!$A$2:$A$87,0)),IF(W476="Height",INDEX('Unit Cost Source Data'!$N$2:$N$87,MATCH('Measurement and Pricing Data'!C476,'Unit Cost Source Data'!$A$2:$A$87,0)),"n/a")))</f>
        <v>112.20423487978621</v>
      </c>
      <c r="Y476" s="27">
        <f>IF(W476="TFT",(F476/G476)^2*PI()/4*G476*X476,IF(W476="Volume",PI()*4/3*(H476/2)^2*H476/2*X476,IF(W476="DRT",INDEX('Unit Cost Source Data'!$K$2:$K$87,MATCH('Measurement and Pricing Data'!C476,'Unit Cost Source Data'!$A$2:$A$87,0)),IF(W476="CCT",(1.08)^E476*INDEX('Unit Cost Source Data'!$K$2:$K$87,MATCH('Measurement and Pricing Data'!C476,'Unit Cost Source Data'!$A$2:$A$87,0))*2.5,IF(W476="Height",X476*H476)))))</f>
        <v>5640</v>
      </c>
      <c r="Z476" s="27">
        <f>IF(W476="CCT","n/a",INDEX('Unit Cost Source Data'!$K$2:$K$87,MATCH('Measurement and Pricing Data'!C476,'Unit Cost Source Data'!$A$2:$A$87,0))*1.5)</f>
        <v>528.75</v>
      </c>
      <c r="AA476" s="15">
        <f t="shared" si="22"/>
        <v>6168.75</v>
      </c>
      <c r="AB476" s="15">
        <f t="shared" si="23"/>
        <v>6200</v>
      </c>
    </row>
    <row r="477" spans="1:28" ht="28.8" x14ac:dyDescent="0.3">
      <c r="A477" s="1">
        <v>476</v>
      </c>
      <c r="B477" s="1">
        <v>1</v>
      </c>
      <c r="C477" s="6" t="s">
        <v>77</v>
      </c>
      <c r="D477" s="1" t="str">
        <f>INDEX('Name Conversion Table'!$B$2:$B$31,MATCH('Measurement and Pricing Data'!C477,'Name Conversion Table'!$A$2:$A$31,0))</f>
        <v>Avocado</v>
      </c>
      <c r="E477" s="1" t="s">
        <v>4</v>
      </c>
      <c r="F477" s="39">
        <v>5</v>
      </c>
      <c r="G477" s="10">
        <v>1</v>
      </c>
      <c r="H477" s="4">
        <v>15</v>
      </c>
      <c r="I477" s="4" t="s">
        <v>33</v>
      </c>
      <c r="J477" s="4" t="s">
        <v>94</v>
      </c>
      <c r="K477" s="4" t="s">
        <v>33</v>
      </c>
      <c r="L477" s="4" t="s">
        <v>33</v>
      </c>
      <c r="M477" s="4" t="s">
        <v>14</v>
      </c>
      <c r="N477" s="4" t="s">
        <v>66</v>
      </c>
      <c r="O477" s="1" t="s">
        <v>107</v>
      </c>
      <c r="P477" s="9">
        <v>0</v>
      </c>
      <c r="Q477" s="30" t="s">
        <v>55</v>
      </c>
      <c r="R477" s="9">
        <v>1</v>
      </c>
      <c r="S477" s="30" t="s">
        <v>4</v>
      </c>
      <c r="T477" s="1" t="s">
        <v>4</v>
      </c>
      <c r="U477" s="1" t="s">
        <v>33</v>
      </c>
      <c r="V477" s="1" t="str">
        <f t="shared" si="21"/>
        <v>N</v>
      </c>
      <c r="W477" s="1" t="s">
        <v>28</v>
      </c>
      <c r="X477" s="8">
        <f>IF(W477="TFT",INDEX('Unit Cost Source Data'!$L$2:$L$87,MATCH('Measurement and Pricing Data'!C477,'Unit Cost Source Data'!$A$2:$A$87,0)),IF(W477="Volume",INDEX('Unit Cost Source Data'!$M$2:$M$87,MATCH('Measurement and Pricing Data'!C477,'Unit Cost Source Data'!$A$2:$A$87,0)),IF(W477="Height",INDEX('Unit Cost Source Data'!$N$2:$N$87,MATCH('Measurement and Pricing Data'!C477,'Unit Cost Source Data'!$A$2:$A$87,0)),"n/a")))</f>
        <v>112.20423487978621</v>
      </c>
      <c r="Y477" s="27">
        <f>IF(W477="TFT",(F477/G477)^2*PI()/4*G477*X477,IF(W477="Volume",PI()*4/3*(H477/2)^2*H477/2*X477,IF(W477="DRT",INDEX('Unit Cost Source Data'!$K$2:$K$87,MATCH('Measurement and Pricing Data'!C477,'Unit Cost Source Data'!$A$2:$A$87,0)),IF(W477="CCT",(1.08)^E477*INDEX('Unit Cost Source Data'!$K$2:$K$87,MATCH('Measurement and Pricing Data'!C477,'Unit Cost Source Data'!$A$2:$A$87,0))*2.5,IF(W477="Height",X477*H477)))))</f>
        <v>2203.125</v>
      </c>
      <c r="Z477" s="27">
        <f>IF(W477="CCT","n/a",INDEX('Unit Cost Source Data'!$K$2:$K$87,MATCH('Measurement and Pricing Data'!C477,'Unit Cost Source Data'!$A$2:$A$87,0))*1.5)</f>
        <v>528.75</v>
      </c>
      <c r="AA477" s="15">
        <f t="shared" si="22"/>
        <v>2731.875</v>
      </c>
      <c r="AB477" s="15">
        <f t="shared" si="23"/>
        <v>2700</v>
      </c>
    </row>
    <row r="478" spans="1:28" ht="28.8" x14ac:dyDescent="0.3">
      <c r="A478" s="1">
        <v>477</v>
      </c>
      <c r="B478" s="1">
        <v>1</v>
      </c>
      <c r="C478" s="6" t="s">
        <v>77</v>
      </c>
      <c r="D478" s="1" t="str">
        <f>INDEX('Name Conversion Table'!$B$2:$B$31,MATCH('Measurement and Pricing Data'!C478,'Name Conversion Table'!$A$2:$A$31,0))</f>
        <v>Avocado</v>
      </c>
      <c r="E478" s="1" t="s">
        <v>4</v>
      </c>
      <c r="F478" s="39">
        <v>6</v>
      </c>
      <c r="G478" s="10">
        <v>1</v>
      </c>
      <c r="H478" s="4">
        <v>15</v>
      </c>
      <c r="I478" s="4" t="s">
        <v>33</v>
      </c>
      <c r="J478" s="4" t="s">
        <v>94</v>
      </c>
      <c r="K478" s="4" t="s">
        <v>33</v>
      </c>
      <c r="L478" s="4" t="s">
        <v>33</v>
      </c>
      <c r="M478" s="4" t="s">
        <v>14</v>
      </c>
      <c r="N478" s="4" t="s">
        <v>66</v>
      </c>
      <c r="O478" s="1" t="s">
        <v>107</v>
      </c>
      <c r="P478" s="9">
        <v>0</v>
      </c>
      <c r="Q478" s="30" t="s">
        <v>55</v>
      </c>
      <c r="R478" s="9">
        <v>1</v>
      </c>
      <c r="S478" s="30" t="s">
        <v>4</v>
      </c>
      <c r="T478" s="1" t="s">
        <v>4</v>
      </c>
      <c r="U478" s="1" t="s">
        <v>33</v>
      </c>
      <c r="V478" s="1" t="str">
        <f t="shared" si="21"/>
        <v>N</v>
      </c>
      <c r="W478" s="1" t="s">
        <v>28</v>
      </c>
      <c r="X478" s="8">
        <f>IF(W478="TFT",INDEX('Unit Cost Source Data'!$L$2:$L$87,MATCH('Measurement and Pricing Data'!C478,'Unit Cost Source Data'!$A$2:$A$87,0)),IF(W478="Volume",INDEX('Unit Cost Source Data'!$M$2:$M$87,MATCH('Measurement and Pricing Data'!C478,'Unit Cost Source Data'!$A$2:$A$87,0)),IF(W478="Height",INDEX('Unit Cost Source Data'!$N$2:$N$87,MATCH('Measurement and Pricing Data'!C478,'Unit Cost Source Data'!$A$2:$A$87,0)),"n/a")))</f>
        <v>112.20423487978621</v>
      </c>
      <c r="Y478" s="27">
        <f>IF(W478="TFT",(F478/G478)^2*PI()/4*G478*X478,IF(W478="Volume",PI()*4/3*(H478/2)^2*H478/2*X478,IF(W478="DRT",INDEX('Unit Cost Source Data'!$K$2:$K$87,MATCH('Measurement and Pricing Data'!C478,'Unit Cost Source Data'!$A$2:$A$87,0)),IF(W478="CCT",(1.08)^E478*INDEX('Unit Cost Source Data'!$K$2:$K$87,MATCH('Measurement and Pricing Data'!C478,'Unit Cost Source Data'!$A$2:$A$87,0))*2.5,IF(W478="Height",X478*H478)))))</f>
        <v>3172.5</v>
      </c>
      <c r="Z478" s="27">
        <f>IF(W478="CCT","n/a",INDEX('Unit Cost Source Data'!$K$2:$K$87,MATCH('Measurement and Pricing Data'!C478,'Unit Cost Source Data'!$A$2:$A$87,0))*1.5)</f>
        <v>528.75</v>
      </c>
      <c r="AA478" s="15">
        <f t="shared" si="22"/>
        <v>3701.25</v>
      </c>
      <c r="AB478" s="15">
        <f t="shared" si="23"/>
        <v>3700</v>
      </c>
    </row>
    <row r="479" spans="1:28" ht="28.8" x14ac:dyDescent="0.3">
      <c r="A479" s="1">
        <v>478</v>
      </c>
      <c r="B479" s="1">
        <v>1</v>
      </c>
      <c r="C479" s="6" t="s">
        <v>77</v>
      </c>
      <c r="D479" s="1" t="str">
        <f>INDEX('Name Conversion Table'!$B$2:$B$31,MATCH('Measurement and Pricing Data'!C479,'Name Conversion Table'!$A$2:$A$31,0))</f>
        <v>Avocado</v>
      </c>
      <c r="E479" s="1" t="s">
        <v>4</v>
      </c>
      <c r="F479" s="39">
        <v>17</v>
      </c>
      <c r="G479" s="10">
        <v>3</v>
      </c>
      <c r="H479" s="4">
        <v>15</v>
      </c>
      <c r="I479" s="4" t="s">
        <v>33</v>
      </c>
      <c r="J479" s="4" t="s">
        <v>94</v>
      </c>
      <c r="K479" s="4" t="s">
        <v>33</v>
      </c>
      <c r="L479" s="4" t="s">
        <v>33</v>
      </c>
      <c r="M479" s="4" t="s">
        <v>68</v>
      </c>
      <c r="N479" s="4" t="s">
        <v>66</v>
      </c>
      <c r="O479" s="1" t="s">
        <v>107</v>
      </c>
      <c r="P479" s="9">
        <v>0.5</v>
      </c>
      <c r="Q479" s="30" t="s">
        <v>68</v>
      </c>
      <c r="R479" s="9">
        <v>0.7</v>
      </c>
      <c r="S479" s="30" t="s">
        <v>174</v>
      </c>
      <c r="T479" s="1" t="s">
        <v>4</v>
      </c>
      <c r="U479" s="1" t="s">
        <v>33</v>
      </c>
      <c r="V479" s="1" t="str">
        <f t="shared" si="21"/>
        <v>Y</v>
      </c>
      <c r="W479" s="1" t="s">
        <v>28</v>
      </c>
      <c r="X479" s="8">
        <f>IF(W479="TFT",INDEX('Unit Cost Source Data'!$L$2:$L$87,MATCH('Measurement and Pricing Data'!C479,'Unit Cost Source Data'!$A$2:$A$87,0)),IF(W479="Volume",INDEX('Unit Cost Source Data'!$M$2:$M$87,MATCH('Measurement and Pricing Data'!C479,'Unit Cost Source Data'!$A$2:$A$87,0)),IF(W479="Height",INDEX('Unit Cost Source Data'!$N$2:$N$87,MATCH('Measurement and Pricing Data'!C479,'Unit Cost Source Data'!$A$2:$A$87,0)),"n/a")))</f>
        <v>112.20423487978621</v>
      </c>
      <c r="Y479" s="27">
        <f>IF(W479="TFT",(F479/G479)^2*PI()/4*G479*X479,IF(W479="Volume",PI()*4/3*(H479/2)^2*H479/2*X479,IF(W479="DRT",INDEX('Unit Cost Source Data'!$K$2:$K$87,MATCH('Measurement and Pricing Data'!C479,'Unit Cost Source Data'!$A$2:$A$87,0)),IF(W479="CCT",(1.08)^E479*INDEX('Unit Cost Source Data'!$K$2:$K$87,MATCH('Measurement and Pricing Data'!C479,'Unit Cost Source Data'!$A$2:$A$87,0))*2.5,IF(W479="Height",X479*H479)))))</f>
        <v>8489.375</v>
      </c>
      <c r="Z479" s="27">
        <f>IF(W479="CCT","n/a",INDEX('Unit Cost Source Data'!$K$2:$K$87,MATCH('Measurement and Pricing Data'!C479,'Unit Cost Source Data'!$A$2:$A$87,0))*1.5)</f>
        <v>528.75</v>
      </c>
      <c r="AA479" s="15">
        <f t="shared" si="22"/>
        <v>1697.875</v>
      </c>
      <c r="AB479" s="15">
        <f t="shared" si="23"/>
        <v>1700</v>
      </c>
    </row>
    <row r="480" spans="1:28" ht="28.8" x14ac:dyDescent="0.3">
      <c r="A480" s="1">
        <v>479</v>
      </c>
      <c r="B480" s="1">
        <v>1</v>
      </c>
      <c r="C480" s="6" t="s">
        <v>77</v>
      </c>
      <c r="D480" s="1" t="str">
        <f>INDEX('Name Conversion Table'!$B$2:$B$31,MATCH('Measurement and Pricing Data'!C480,'Name Conversion Table'!$A$2:$A$31,0))</f>
        <v>Avocado</v>
      </c>
      <c r="E480" s="1" t="s">
        <v>4</v>
      </c>
      <c r="F480" s="39">
        <v>8</v>
      </c>
      <c r="G480" s="10">
        <v>1</v>
      </c>
      <c r="H480" s="4">
        <v>15</v>
      </c>
      <c r="I480" s="4" t="s">
        <v>33</v>
      </c>
      <c r="J480" s="4" t="s">
        <v>94</v>
      </c>
      <c r="K480" s="4" t="s">
        <v>33</v>
      </c>
      <c r="L480" s="4" t="s">
        <v>33</v>
      </c>
      <c r="M480" s="4" t="s">
        <v>14</v>
      </c>
      <c r="N480" s="4" t="s">
        <v>66</v>
      </c>
      <c r="O480" s="1" t="s">
        <v>107</v>
      </c>
      <c r="P480" s="9">
        <v>0</v>
      </c>
      <c r="Q480" s="30" t="s">
        <v>129</v>
      </c>
      <c r="R480" s="9">
        <v>1</v>
      </c>
      <c r="S480" s="30" t="s">
        <v>4</v>
      </c>
      <c r="T480" s="1" t="s">
        <v>4</v>
      </c>
      <c r="U480" s="1" t="s">
        <v>33</v>
      </c>
      <c r="V480" s="1" t="str">
        <f t="shared" si="21"/>
        <v>N</v>
      </c>
      <c r="W480" s="1" t="s">
        <v>28</v>
      </c>
      <c r="X480" s="8">
        <f>IF(W480="TFT",INDEX('Unit Cost Source Data'!$L$2:$L$87,MATCH('Measurement and Pricing Data'!C480,'Unit Cost Source Data'!$A$2:$A$87,0)),IF(W480="Volume",INDEX('Unit Cost Source Data'!$M$2:$M$87,MATCH('Measurement and Pricing Data'!C480,'Unit Cost Source Data'!$A$2:$A$87,0)),IF(W480="Height",INDEX('Unit Cost Source Data'!$N$2:$N$87,MATCH('Measurement and Pricing Data'!C480,'Unit Cost Source Data'!$A$2:$A$87,0)),"n/a")))</f>
        <v>112.20423487978621</v>
      </c>
      <c r="Y480" s="27">
        <f>IF(W480="TFT",(F480/G480)^2*PI()/4*G480*X480,IF(W480="Volume",PI()*4/3*(H480/2)^2*H480/2*X480,IF(W480="DRT",INDEX('Unit Cost Source Data'!$K$2:$K$87,MATCH('Measurement and Pricing Data'!C480,'Unit Cost Source Data'!$A$2:$A$87,0)),IF(W480="CCT",(1.08)^E480*INDEX('Unit Cost Source Data'!$K$2:$K$87,MATCH('Measurement and Pricing Data'!C480,'Unit Cost Source Data'!$A$2:$A$87,0))*2.5,IF(W480="Height",X480*H480)))))</f>
        <v>5640</v>
      </c>
      <c r="Z480" s="27">
        <f>IF(W480="CCT","n/a",INDEX('Unit Cost Source Data'!$K$2:$K$87,MATCH('Measurement and Pricing Data'!C480,'Unit Cost Source Data'!$A$2:$A$87,0))*1.5)</f>
        <v>528.75</v>
      </c>
      <c r="AA480" s="15">
        <f t="shared" si="22"/>
        <v>6168.75</v>
      </c>
      <c r="AB480" s="15">
        <f t="shared" si="23"/>
        <v>6200</v>
      </c>
    </row>
    <row r="481" spans="1:28" ht="28.8" x14ac:dyDescent="0.3">
      <c r="A481" s="1">
        <v>480</v>
      </c>
      <c r="B481" s="1">
        <v>1</v>
      </c>
      <c r="C481" s="6" t="s">
        <v>44</v>
      </c>
      <c r="D481" s="1" t="str">
        <f>INDEX('Name Conversion Table'!$B$2:$B$31,MATCH('Measurement and Pricing Data'!C481,'Name Conversion Table'!$A$2:$A$31,0))</f>
        <v>Coast Live Oak</v>
      </c>
      <c r="E481" s="1" t="s">
        <v>4</v>
      </c>
      <c r="F481" s="39">
        <v>6</v>
      </c>
      <c r="G481" s="10">
        <v>1</v>
      </c>
      <c r="H481" s="4">
        <v>18</v>
      </c>
      <c r="I481" s="4" t="s">
        <v>33</v>
      </c>
      <c r="J481" s="4" t="s">
        <v>94</v>
      </c>
      <c r="K481" s="4" t="s">
        <v>33</v>
      </c>
      <c r="L481" s="4" t="s">
        <v>32</v>
      </c>
      <c r="M481" s="4" t="s">
        <v>63</v>
      </c>
      <c r="N481" s="4" t="s">
        <v>66</v>
      </c>
      <c r="O481" s="1" t="s">
        <v>107</v>
      </c>
      <c r="P481" s="9">
        <v>0.4</v>
      </c>
      <c r="Q481" s="30" t="s">
        <v>60</v>
      </c>
      <c r="R481" s="9">
        <v>1</v>
      </c>
      <c r="S481" s="30" t="s">
        <v>4</v>
      </c>
      <c r="T481" s="1" t="s">
        <v>4</v>
      </c>
      <c r="U481" s="1" t="s">
        <v>33</v>
      </c>
      <c r="V481" s="1" t="str">
        <f t="shared" si="21"/>
        <v>Y</v>
      </c>
      <c r="W481" s="1" t="s">
        <v>28</v>
      </c>
      <c r="X481" s="8">
        <f>IF(W481="TFT",INDEX('Unit Cost Source Data'!$L$2:$L$87,MATCH('Measurement and Pricing Data'!C481,'Unit Cost Source Data'!$A$2:$A$87,0)),IF(W481="Volume",INDEX('Unit Cost Source Data'!$M$2:$M$87,MATCH('Measurement and Pricing Data'!C481,'Unit Cost Source Data'!$A$2:$A$87,0)),IF(W481="Height",INDEX('Unit Cost Source Data'!$N$2:$N$87,MATCH('Measurement and Pricing Data'!C481,'Unit Cost Source Data'!$A$2:$A$87,0)),"n/a")))</f>
        <v>62.700681380483083</v>
      </c>
      <c r="Y481" s="27">
        <f>IF(W481="TFT",(F481/G481)^2*PI()/4*G481*X481,IF(W481="Volume",PI()*4/3*(H481/2)^2*H481/2*X481,IF(W481="DRT",INDEX('Unit Cost Source Data'!$K$2:$K$87,MATCH('Measurement and Pricing Data'!C481,'Unit Cost Source Data'!$A$2:$A$87,0)),IF(W481="CCT",(1.08)^E481*INDEX('Unit Cost Source Data'!$K$2:$K$87,MATCH('Measurement and Pricing Data'!C481,'Unit Cost Source Data'!$A$2:$A$87,0))*2.5,IF(W481="Height",X481*H481)))))</f>
        <v>1772.82</v>
      </c>
      <c r="Z481" s="27">
        <f>IF(W481="CCT","n/a",INDEX('Unit Cost Source Data'!$K$2:$K$87,MATCH('Measurement and Pricing Data'!C481,'Unit Cost Source Data'!$A$2:$A$87,0))*1.5)</f>
        <v>295.46999999999997</v>
      </c>
      <c r="AA481" s="15">
        <f t="shared" si="22"/>
        <v>1063.692</v>
      </c>
      <c r="AB481" s="15">
        <f t="shared" si="23"/>
        <v>1100</v>
      </c>
    </row>
    <row r="482" spans="1:28" ht="28.8" x14ac:dyDescent="0.3">
      <c r="A482" s="1">
        <v>481</v>
      </c>
      <c r="B482" s="1">
        <v>1</v>
      </c>
      <c r="C482" s="6" t="s">
        <v>77</v>
      </c>
      <c r="D482" s="1" t="str">
        <f>INDEX('Name Conversion Table'!$B$2:$B$31,MATCH('Measurement and Pricing Data'!C482,'Name Conversion Table'!$A$2:$A$31,0))</f>
        <v>Avocado</v>
      </c>
      <c r="E482" s="1" t="s">
        <v>4</v>
      </c>
      <c r="F482" s="39">
        <v>5</v>
      </c>
      <c r="G482" s="10">
        <v>1</v>
      </c>
      <c r="H482" s="4">
        <v>12</v>
      </c>
      <c r="I482" s="4" t="s">
        <v>33</v>
      </c>
      <c r="J482" s="4" t="s">
        <v>94</v>
      </c>
      <c r="K482" s="4" t="s">
        <v>33</v>
      </c>
      <c r="L482" s="4" t="s">
        <v>33</v>
      </c>
      <c r="M482" s="4" t="s">
        <v>14</v>
      </c>
      <c r="N482" s="4" t="s">
        <v>66</v>
      </c>
      <c r="O482" s="1" t="s">
        <v>107</v>
      </c>
      <c r="P482" s="9">
        <v>0</v>
      </c>
      <c r="Q482" s="30" t="s">
        <v>55</v>
      </c>
      <c r="R482" s="9">
        <v>1</v>
      </c>
      <c r="S482" s="30" t="s">
        <v>4</v>
      </c>
      <c r="T482" s="1" t="s">
        <v>4</v>
      </c>
      <c r="U482" s="1" t="s">
        <v>33</v>
      </c>
      <c r="V482" s="1" t="str">
        <f t="shared" si="21"/>
        <v>N</v>
      </c>
      <c r="W482" s="1" t="s">
        <v>28</v>
      </c>
      <c r="X482" s="8">
        <f>IF(W482="TFT",INDEX('Unit Cost Source Data'!$L$2:$L$87,MATCH('Measurement and Pricing Data'!C482,'Unit Cost Source Data'!$A$2:$A$87,0)),IF(W482="Volume",INDEX('Unit Cost Source Data'!$M$2:$M$87,MATCH('Measurement and Pricing Data'!C482,'Unit Cost Source Data'!$A$2:$A$87,0)),IF(W482="Height",INDEX('Unit Cost Source Data'!$N$2:$N$87,MATCH('Measurement and Pricing Data'!C482,'Unit Cost Source Data'!$A$2:$A$87,0)),"n/a")))</f>
        <v>112.20423487978621</v>
      </c>
      <c r="Y482" s="27">
        <f>IF(W482="TFT",(F482/G482)^2*PI()/4*G482*X482,IF(W482="Volume",PI()*4/3*(H482/2)^2*H482/2*X482,IF(W482="DRT",INDEX('Unit Cost Source Data'!$K$2:$K$87,MATCH('Measurement and Pricing Data'!C482,'Unit Cost Source Data'!$A$2:$A$87,0)),IF(W482="CCT",(1.08)^E482*INDEX('Unit Cost Source Data'!$K$2:$K$87,MATCH('Measurement and Pricing Data'!C482,'Unit Cost Source Data'!$A$2:$A$87,0))*2.5,IF(W482="Height",X482*H482)))))</f>
        <v>2203.125</v>
      </c>
      <c r="Z482" s="27">
        <f>IF(W482="CCT","n/a",INDEX('Unit Cost Source Data'!$K$2:$K$87,MATCH('Measurement and Pricing Data'!C482,'Unit Cost Source Data'!$A$2:$A$87,0))*1.5)</f>
        <v>528.75</v>
      </c>
      <c r="AA482" s="15">
        <f t="shared" si="22"/>
        <v>2731.875</v>
      </c>
      <c r="AB482" s="15">
        <f t="shared" si="23"/>
        <v>2700</v>
      </c>
    </row>
    <row r="483" spans="1:28" ht="28.8" x14ac:dyDescent="0.3">
      <c r="A483" s="1">
        <v>482</v>
      </c>
      <c r="B483" s="1">
        <v>1</v>
      </c>
      <c r="C483" s="6" t="s">
        <v>77</v>
      </c>
      <c r="D483" s="1" t="str">
        <f>INDEX('Name Conversion Table'!$B$2:$B$31,MATCH('Measurement and Pricing Data'!C483,'Name Conversion Table'!$A$2:$A$31,0))</f>
        <v>Avocado</v>
      </c>
      <c r="E483" s="1" t="s">
        <v>4</v>
      </c>
      <c r="F483" s="39">
        <v>9</v>
      </c>
      <c r="G483" s="10">
        <v>2</v>
      </c>
      <c r="H483" s="4">
        <v>15</v>
      </c>
      <c r="I483" s="4" t="s">
        <v>33</v>
      </c>
      <c r="J483" s="4" t="s">
        <v>94</v>
      </c>
      <c r="K483" s="4" t="s">
        <v>33</v>
      </c>
      <c r="L483" s="4" t="s">
        <v>33</v>
      </c>
      <c r="M483" s="4" t="s">
        <v>14</v>
      </c>
      <c r="N483" s="4" t="s">
        <v>66</v>
      </c>
      <c r="O483" s="1" t="s">
        <v>107</v>
      </c>
      <c r="P483" s="9">
        <v>0</v>
      </c>
      <c r="Q483" s="30" t="s">
        <v>55</v>
      </c>
      <c r="R483" s="9">
        <v>1</v>
      </c>
      <c r="S483" s="30" t="s">
        <v>4</v>
      </c>
      <c r="T483" s="1" t="s">
        <v>4</v>
      </c>
      <c r="U483" s="1" t="s">
        <v>33</v>
      </c>
      <c r="V483" s="1" t="str">
        <f t="shared" si="21"/>
        <v>N</v>
      </c>
      <c r="W483" s="1" t="s">
        <v>28</v>
      </c>
      <c r="X483" s="8">
        <f>IF(W483="TFT",INDEX('Unit Cost Source Data'!$L$2:$L$87,MATCH('Measurement and Pricing Data'!C483,'Unit Cost Source Data'!$A$2:$A$87,0)),IF(W483="Volume",INDEX('Unit Cost Source Data'!$M$2:$M$87,MATCH('Measurement and Pricing Data'!C483,'Unit Cost Source Data'!$A$2:$A$87,0)),IF(W483="Height",INDEX('Unit Cost Source Data'!$N$2:$N$87,MATCH('Measurement and Pricing Data'!C483,'Unit Cost Source Data'!$A$2:$A$87,0)),"n/a")))</f>
        <v>112.20423487978621</v>
      </c>
      <c r="Y483" s="27">
        <f>IF(W483="TFT",(F483/G483)^2*PI()/4*G483*X483,IF(W483="Volume",PI()*4/3*(H483/2)^2*H483/2*X483,IF(W483="DRT",INDEX('Unit Cost Source Data'!$K$2:$K$87,MATCH('Measurement and Pricing Data'!C483,'Unit Cost Source Data'!$A$2:$A$87,0)),IF(W483="CCT",(1.08)^E483*INDEX('Unit Cost Source Data'!$K$2:$K$87,MATCH('Measurement and Pricing Data'!C483,'Unit Cost Source Data'!$A$2:$A$87,0))*2.5,IF(W483="Height",X483*H483)))))</f>
        <v>3569.0624999999995</v>
      </c>
      <c r="Z483" s="27">
        <f>IF(W483="CCT","n/a",INDEX('Unit Cost Source Data'!$K$2:$K$87,MATCH('Measurement and Pricing Data'!C483,'Unit Cost Source Data'!$A$2:$A$87,0))*1.5)</f>
        <v>528.75</v>
      </c>
      <c r="AA483" s="15">
        <f t="shared" si="22"/>
        <v>4097.8125</v>
      </c>
      <c r="AB483" s="15">
        <f t="shared" si="23"/>
        <v>4100</v>
      </c>
    </row>
    <row r="484" spans="1:28" ht="28.8" x14ac:dyDescent="0.3">
      <c r="A484" s="1">
        <v>483</v>
      </c>
      <c r="B484" s="1">
        <v>1</v>
      </c>
      <c r="C484" s="6" t="s">
        <v>77</v>
      </c>
      <c r="D484" s="1" t="str">
        <f>INDEX('Name Conversion Table'!$B$2:$B$31,MATCH('Measurement and Pricing Data'!C484,'Name Conversion Table'!$A$2:$A$31,0))</f>
        <v>Avocado</v>
      </c>
      <c r="E484" s="1" t="s">
        <v>4</v>
      </c>
      <c r="F484" s="39">
        <v>12</v>
      </c>
      <c r="G484" s="10">
        <v>3</v>
      </c>
      <c r="H484" s="4">
        <v>12</v>
      </c>
      <c r="I484" s="4" t="s">
        <v>33</v>
      </c>
      <c r="J484" s="4" t="s">
        <v>94</v>
      </c>
      <c r="K484" s="4" t="s">
        <v>33</v>
      </c>
      <c r="L484" s="4" t="s">
        <v>33</v>
      </c>
      <c r="M484" s="4" t="s">
        <v>14</v>
      </c>
      <c r="N484" s="4" t="s">
        <v>66</v>
      </c>
      <c r="O484" s="1" t="s">
        <v>107</v>
      </c>
      <c r="P484" s="9">
        <v>0</v>
      </c>
      <c r="Q484" s="30" t="s">
        <v>55</v>
      </c>
      <c r="R484" s="9">
        <v>1</v>
      </c>
      <c r="S484" s="30" t="s">
        <v>4</v>
      </c>
      <c r="T484" s="1" t="s">
        <v>4</v>
      </c>
      <c r="U484" s="1" t="s">
        <v>33</v>
      </c>
      <c r="V484" s="1" t="str">
        <f t="shared" si="21"/>
        <v>N</v>
      </c>
      <c r="W484" s="1" t="s">
        <v>28</v>
      </c>
      <c r="X484" s="8">
        <f>IF(W484="TFT",INDEX('Unit Cost Source Data'!$L$2:$L$87,MATCH('Measurement and Pricing Data'!C484,'Unit Cost Source Data'!$A$2:$A$87,0)),IF(W484="Volume",INDEX('Unit Cost Source Data'!$M$2:$M$87,MATCH('Measurement and Pricing Data'!C484,'Unit Cost Source Data'!$A$2:$A$87,0)),IF(W484="Height",INDEX('Unit Cost Source Data'!$N$2:$N$87,MATCH('Measurement and Pricing Data'!C484,'Unit Cost Source Data'!$A$2:$A$87,0)),"n/a")))</f>
        <v>112.20423487978621</v>
      </c>
      <c r="Y484" s="27">
        <f>IF(W484="TFT",(F484/G484)^2*PI()/4*G484*X484,IF(W484="Volume",PI()*4/3*(H484/2)^2*H484/2*X484,IF(W484="DRT",INDEX('Unit Cost Source Data'!$K$2:$K$87,MATCH('Measurement and Pricing Data'!C484,'Unit Cost Source Data'!$A$2:$A$87,0)),IF(W484="CCT",(1.08)^E484*INDEX('Unit Cost Source Data'!$K$2:$K$87,MATCH('Measurement and Pricing Data'!C484,'Unit Cost Source Data'!$A$2:$A$87,0))*2.5,IF(W484="Height",X484*H484)))))</f>
        <v>4230</v>
      </c>
      <c r="Z484" s="27">
        <f>IF(W484="CCT","n/a",INDEX('Unit Cost Source Data'!$K$2:$K$87,MATCH('Measurement and Pricing Data'!C484,'Unit Cost Source Data'!$A$2:$A$87,0))*1.5)</f>
        <v>528.75</v>
      </c>
      <c r="AA484" s="15">
        <f t="shared" si="22"/>
        <v>4758.75</v>
      </c>
      <c r="AB484" s="15">
        <f t="shared" si="23"/>
        <v>4800</v>
      </c>
    </row>
    <row r="485" spans="1:28" ht="28.8" x14ac:dyDescent="0.3">
      <c r="A485" s="1">
        <v>484</v>
      </c>
      <c r="B485" s="1">
        <v>1</v>
      </c>
      <c r="C485" s="6" t="s">
        <v>44</v>
      </c>
      <c r="D485" s="1" t="str">
        <f>INDEX('Name Conversion Table'!$B$2:$B$31,MATCH('Measurement and Pricing Data'!C485,'Name Conversion Table'!$A$2:$A$31,0))</f>
        <v>Coast Live Oak</v>
      </c>
      <c r="E485" s="1" t="s">
        <v>4</v>
      </c>
      <c r="F485" s="39">
        <v>10</v>
      </c>
      <c r="G485" s="10">
        <v>2</v>
      </c>
      <c r="H485" s="4">
        <v>15</v>
      </c>
      <c r="I485" s="4" t="s">
        <v>33</v>
      </c>
      <c r="J485" s="4" t="s">
        <v>94</v>
      </c>
      <c r="K485" s="4" t="s">
        <v>33</v>
      </c>
      <c r="L485" s="4" t="s">
        <v>32</v>
      </c>
      <c r="M485" s="4" t="s">
        <v>63</v>
      </c>
      <c r="N485" s="4" t="s">
        <v>66</v>
      </c>
      <c r="O485" s="1" t="s">
        <v>107</v>
      </c>
      <c r="P485" s="9">
        <v>0.2</v>
      </c>
      <c r="Q485" s="30" t="s">
        <v>130</v>
      </c>
      <c r="R485" s="9">
        <v>1</v>
      </c>
      <c r="S485" s="30" t="s">
        <v>4</v>
      </c>
      <c r="T485" s="1" t="s">
        <v>4</v>
      </c>
      <c r="U485" s="1" t="s">
        <v>33</v>
      </c>
      <c r="V485" s="1" t="str">
        <f t="shared" si="21"/>
        <v>Y</v>
      </c>
      <c r="W485" s="1" t="s">
        <v>28</v>
      </c>
      <c r="X485" s="8">
        <f>IF(W485="TFT",INDEX('Unit Cost Source Data'!$L$2:$L$87,MATCH('Measurement and Pricing Data'!C485,'Unit Cost Source Data'!$A$2:$A$87,0)),IF(W485="Volume",INDEX('Unit Cost Source Data'!$M$2:$M$87,MATCH('Measurement and Pricing Data'!C485,'Unit Cost Source Data'!$A$2:$A$87,0)),IF(W485="Height",INDEX('Unit Cost Source Data'!$N$2:$N$87,MATCH('Measurement and Pricing Data'!C485,'Unit Cost Source Data'!$A$2:$A$87,0)),"n/a")))</f>
        <v>62.700681380483083</v>
      </c>
      <c r="Y485" s="27">
        <f>IF(W485="TFT",(F485/G485)^2*PI()/4*G485*X485,IF(W485="Volume",PI()*4/3*(H485/2)^2*H485/2*X485,IF(W485="DRT",INDEX('Unit Cost Source Data'!$K$2:$K$87,MATCH('Measurement and Pricing Data'!C485,'Unit Cost Source Data'!$A$2:$A$87,0)),IF(W485="CCT",(1.08)^E485*INDEX('Unit Cost Source Data'!$K$2:$K$87,MATCH('Measurement and Pricing Data'!C485,'Unit Cost Source Data'!$A$2:$A$87,0))*2.5,IF(W485="Height",X485*H485)))))</f>
        <v>2462.25</v>
      </c>
      <c r="Z485" s="27">
        <f>IF(W485="CCT","n/a",INDEX('Unit Cost Source Data'!$K$2:$K$87,MATCH('Measurement and Pricing Data'!C485,'Unit Cost Source Data'!$A$2:$A$87,0))*1.5)</f>
        <v>295.46999999999997</v>
      </c>
      <c r="AA485" s="15">
        <f t="shared" si="22"/>
        <v>1969.7999999999997</v>
      </c>
      <c r="AB485" s="15">
        <f t="shared" si="23"/>
        <v>2000</v>
      </c>
    </row>
    <row r="486" spans="1:28" ht="28.8" x14ac:dyDescent="0.3">
      <c r="A486" s="1">
        <v>485</v>
      </c>
      <c r="B486" s="1">
        <v>1</v>
      </c>
      <c r="C486" s="6" t="s">
        <v>77</v>
      </c>
      <c r="D486" s="1" t="str">
        <f>INDEX('Name Conversion Table'!$B$2:$B$31,MATCH('Measurement and Pricing Data'!C486,'Name Conversion Table'!$A$2:$A$31,0))</f>
        <v>Avocado</v>
      </c>
      <c r="E486" s="1" t="s">
        <v>4</v>
      </c>
      <c r="F486" s="39">
        <v>9</v>
      </c>
      <c r="G486" s="10">
        <v>2</v>
      </c>
      <c r="H486" s="4">
        <v>12</v>
      </c>
      <c r="I486" s="4" t="s">
        <v>33</v>
      </c>
      <c r="J486" s="4" t="s">
        <v>94</v>
      </c>
      <c r="K486" s="4" t="s">
        <v>33</v>
      </c>
      <c r="L486" s="4" t="s">
        <v>33</v>
      </c>
      <c r="M486" s="4" t="s">
        <v>14</v>
      </c>
      <c r="N486" s="4" t="s">
        <v>66</v>
      </c>
      <c r="O486" s="1" t="s">
        <v>107</v>
      </c>
      <c r="P486" s="9">
        <v>0</v>
      </c>
      <c r="Q486" s="30" t="s">
        <v>55</v>
      </c>
      <c r="R486" s="9">
        <v>1</v>
      </c>
      <c r="S486" s="30" t="s">
        <v>4</v>
      </c>
      <c r="T486" s="1" t="s">
        <v>4</v>
      </c>
      <c r="U486" s="1" t="s">
        <v>33</v>
      </c>
      <c r="V486" s="1" t="str">
        <f t="shared" si="21"/>
        <v>N</v>
      </c>
      <c r="W486" s="1" t="s">
        <v>28</v>
      </c>
      <c r="X486" s="8">
        <f>IF(W486="TFT",INDEX('Unit Cost Source Data'!$L$2:$L$87,MATCH('Measurement and Pricing Data'!C486,'Unit Cost Source Data'!$A$2:$A$87,0)),IF(W486="Volume",INDEX('Unit Cost Source Data'!$M$2:$M$87,MATCH('Measurement and Pricing Data'!C486,'Unit Cost Source Data'!$A$2:$A$87,0)),IF(W486="Height",INDEX('Unit Cost Source Data'!$N$2:$N$87,MATCH('Measurement and Pricing Data'!C486,'Unit Cost Source Data'!$A$2:$A$87,0)),"n/a")))</f>
        <v>112.20423487978621</v>
      </c>
      <c r="Y486" s="27">
        <f>IF(W486="TFT",(F486/G486)^2*PI()/4*G486*X486,IF(W486="Volume",PI()*4/3*(H486/2)^2*H486/2*X486,IF(W486="DRT",INDEX('Unit Cost Source Data'!$K$2:$K$87,MATCH('Measurement and Pricing Data'!C486,'Unit Cost Source Data'!$A$2:$A$87,0)),IF(W486="CCT",(1.08)^E486*INDEX('Unit Cost Source Data'!$K$2:$K$87,MATCH('Measurement and Pricing Data'!C486,'Unit Cost Source Data'!$A$2:$A$87,0))*2.5,IF(W486="Height",X486*H486)))))</f>
        <v>3569.0624999999995</v>
      </c>
      <c r="Z486" s="27">
        <f>IF(W486="CCT","n/a",INDEX('Unit Cost Source Data'!$K$2:$K$87,MATCH('Measurement and Pricing Data'!C486,'Unit Cost Source Data'!$A$2:$A$87,0))*1.5)</f>
        <v>528.75</v>
      </c>
      <c r="AA486" s="15">
        <f t="shared" si="22"/>
        <v>4097.8125</v>
      </c>
      <c r="AB486" s="15">
        <f t="shared" si="23"/>
        <v>4100</v>
      </c>
    </row>
    <row r="487" spans="1:28" ht="28.8" x14ac:dyDescent="0.3">
      <c r="A487" s="1">
        <v>486</v>
      </c>
      <c r="B487" s="1">
        <v>1</v>
      </c>
      <c r="C487" s="6" t="s">
        <v>77</v>
      </c>
      <c r="D487" s="1" t="str">
        <f>INDEX('Name Conversion Table'!$B$2:$B$31,MATCH('Measurement and Pricing Data'!C487,'Name Conversion Table'!$A$2:$A$31,0))</f>
        <v>Avocado</v>
      </c>
      <c r="E487" s="1" t="s">
        <v>4</v>
      </c>
      <c r="F487" s="39">
        <v>5</v>
      </c>
      <c r="G487" s="10">
        <v>1</v>
      </c>
      <c r="H487" s="4">
        <v>12</v>
      </c>
      <c r="I487" s="4" t="s">
        <v>33</v>
      </c>
      <c r="J487" s="4" t="s">
        <v>94</v>
      </c>
      <c r="K487" s="4" t="s">
        <v>33</v>
      </c>
      <c r="L487" s="4" t="s">
        <v>33</v>
      </c>
      <c r="M487" s="4" t="s">
        <v>14</v>
      </c>
      <c r="N487" s="4" t="s">
        <v>66</v>
      </c>
      <c r="O487" s="1" t="s">
        <v>107</v>
      </c>
      <c r="P487" s="9">
        <v>0</v>
      </c>
      <c r="Q487" s="30" t="s">
        <v>55</v>
      </c>
      <c r="R487" s="9">
        <v>1</v>
      </c>
      <c r="S487" s="30" t="s">
        <v>4</v>
      </c>
      <c r="T487" s="1" t="s">
        <v>4</v>
      </c>
      <c r="U487" s="1" t="s">
        <v>33</v>
      </c>
      <c r="V487" s="1" t="str">
        <f t="shared" si="21"/>
        <v>N</v>
      </c>
      <c r="W487" s="1" t="s">
        <v>28</v>
      </c>
      <c r="X487" s="8">
        <f>IF(W487="TFT",INDEX('Unit Cost Source Data'!$L$2:$L$87,MATCH('Measurement and Pricing Data'!C487,'Unit Cost Source Data'!$A$2:$A$87,0)),IF(W487="Volume",INDEX('Unit Cost Source Data'!$M$2:$M$87,MATCH('Measurement and Pricing Data'!C487,'Unit Cost Source Data'!$A$2:$A$87,0)),IF(W487="Height",INDEX('Unit Cost Source Data'!$N$2:$N$87,MATCH('Measurement and Pricing Data'!C487,'Unit Cost Source Data'!$A$2:$A$87,0)),"n/a")))</f>
        <v>112.20423487978621</v>
      </c>
      <c r="Y487" s="27">
        <f>IF(W487="TFT",(F487/G487)^2*PI()/4*G487*X487,IF(W487="Volume",PI()*4/3*(H487/2)^2*H487/2*X487,IF(W487="DRT",INDEX('Unit Cost Source Data'!$K$2:$K$87,MATCH('Measurement and Pricing Data'!C487,'Unit Cost Source Data'!$A$2:$A$87,0)),IF(W487="CCT",(1.08)^E487*INDEX('Unit Cost Source Data'!$K$2:$K$87,MATCH('Measurement and Pricing Data'!C487,'Unit Cost Source Data'!$A$2:$A$87,0))*2.5,IF(W487="Height",X487*H487)))))</f>
        <v>2203.125</v>
      </c>
      <c r="Z487" s="27">
        <f>IF(W487="CCT","n/a",INDEX('Unit Cost Source Data'!$K$2:$K$87,MATCH('Measurement and Pricing Data'!C487,'Unit Cost Source Data'!$A$2:$A$87,0))*1.5)</f>
        <v>528.75</v>
      </c>
      <c r="AA487" s="15">
        <f t="shared" si="22"/>
        <v>2731.875</v>
      </c>
      <c r="AB487" s="15">
        <f t="shared" si="23"/>
        <v>2700</v>
      </c>
    </row>
    <row r="488" spans="1:28" ht="28.8" x14ac:dyDescent="0.3">
      <c r="A488" s="1">
        <v>487</v>
      </c>
      <c r="B488" s="1">
        <v>1</v>
      </c>
      <c r="C488" s="6" t="s">
        <v>77</v>
      </c>
      <c r="D488" s="1" t="str">
        <f>INDEX('Name Conversion Table'!$B$2:$B$31,MATCH('Measurement and Pricing Data'!C488,'Name Conversion Table'!$A$2:$A$31,0))</f>
        <v>Avocado</v>
      </c>
      <c r="E488" s="1" t="s">
        <v>4</v>
      </c>
      <c r="F488" s="39">
        <v>6</v>
      </c>
      <c r="G488" s="10">
        <v>1</v>
      </c>
      <c r="H488" s="4">
        <v>15</v>
      </c>
      <c r="I488" s="4" t="s">
        <v>33</v>
      </c>
      <c r="J488" s="4" t="s">
        <v>94</v>
      </c>
      <c r="K488" s="4" t="s">
        <v>33</v>
      </c>
      <c r="L488" s="4" t="s">
        <v>33</v>
      </c>
      <c r="M488" s="4" t="s">
        <v>14</v>
      </c>
      <c r="N488" s="4" t="s">
        <v>66</v>
      </c>
      <c r="O488" s="1" t="s">
        <v>107</v>
      </c>
      <c r="P488" s="9">
        <v>0</v>
      </c>
      <c r="Q488" s="30" t="s">
        <v>55</v>
      </c>
      <c r="R488" s="9">
        <v>1</v>
      </c>
      <c r="S488" s="30" t="s">
        <v>4</v>
      </c>
      <c r="T488" s="1" t="s">
        <v>4</v>
      </c>
      <c r="U488" s="1" t="s">
        <v>33</v>
      </c>
      <c r="V488" s="1" t="str">
        <f t="shared" si="21"/>
        <v>N</v>
      </c>
      <c r="W488" s="1" t="s">
        <v>28</v>
      </c>
      <c r="X488" s="8">
        <f>IF(W488="TFT",INDEX('Unit Cost Source Data'!$L$2:$L$87,MATCH('Measurement and Pricing Data'!C488,'Unit Cost Source Data'!$A$2:$A$87,0)),IF(W488="Volume",INDEX('Unit Cost Source Data'!$M$2:$M$87,MATCH('Measurement and Pricing Data'!C488,'Unit Cost Source Data'!$A$2:$A$87,0)),IF(W488="Height",INDEX('Unit Cost Source Data'!$N$2:$N$87,MATCH('Measurement and Pricing Data'!C488,'Unit Cost Source Data'!$A$2:$A$87,0)),"n/a")))</f>
        <v>112.20423487978621</v>
      </c>
      <c r="Y488" s="27">
        <f>IF(W488="TFT",(F488/G488)^2*PI()/4*G488*X488,IF(W488="Volume",PI()*4/3*(H488/2)^2*H488/2*X488,IF(W488="DRT",INDEX('Unit Cost Source Data'!$K$2:$K$87,MATCH('Measurement and Pricing Data'!C488,'Unit Cost Source Data'!$A$2:$A$87,0)),IF(W488="CCT",(1.08)^E488*INDEX('Unit Cost Source Data'!$K$2:$K$87,MATCH('Measurement and Pricing Data'!C488,'Unit Cost Source Data'!$A$2:$A$87,0))*2.5,IF(W488="Height",X488*H488)))))</f>
        <v>3172.5</v>
      </c>
      <c r="Z488" s="27">
        <f>IF(W488="CCT","n/a",INDEX('Unit Cost Source Data'!$K$2:$K$87,MATCH('Measurement and Pricing Data'!C488,'Unit Cost Source Data'!$A$2:$A$87,0))*1.5)</f>
        <v>528.75</v>
      </c>
      <c r="AA488" s="15">
        <f t="shared" si="22"/>
        <v>3701.25</v>
      </c>
      <c r="AB488" s="15">
        <f t="shared" si="23"/>
        <v>3700</v>
      </c>
    </row>
    <row r="489" spans="1:28" ht="28.8" x14ac:dyDescent="0.3">
      <c r="A489" s="1">
        <v>488</v>
      </c>
      <c r="B489" s="1">
        <v>3</v>
      </c>
      <c r="C489" s="6" t="s">
        <v>59</v>
      </c>
      <c r="D489" s="1" t="str">
        <f>INDEX('Name Conversion Table'!$B$2:$B$31,MATCH('Measurement and Pricing Data'!C489,'Name Conversion Table'!$A$2:$A$31,0))</f>
        <v>Toyon</v>
      </c>
      <c r="E489" s="1" t="s">
        <v>4</v>
      </c>
      <c r="F489" s="39">
        <v>15</v>
      </c>
      <c r="G489" s="10">
        <v>2</v>
      </c>
      <c r="H489" s="4">
        <v>15</v>
      </c>
      <c r="I489" s="4" t="s">
        <v>33</v>
      </c>
      <c r="J489" s="4" t="s">
        <v>94</v>
      </c>
      <c r="K489" s="4" t="s">
        <v>33</v>
      </c>
      <c r="L489" s="4" t="s">
        <v>32</v>
      </c>
      <c r="M489" s="4" t="s">
        <v>14</v>
      </c>
      <c r="N489" s="4" t="s">
        <v>66</v>
      </c>
      <c r="O489" s="1" t="s">
        <v>107</v>
      </c>
      <c r="P489" s="9">
        <v>0.2</v>
      </c>
      <c r="Q489" s="30" t="s">
        <v>71</v>
      </c>
      <c r="R489" s="9">
        <v>1</v>
      </c>
      <c r="S489" s="30" t="s">
        <v>4</v>
      </c>
      <c r="T489" s="1" t="s">
        <v>4</v>
      </c>
      <c r="U489" s="1" t="s">
        <v>33</v>
      </c>
      <c r="V489" s="1" t="str">
        <f t="shared" si="21"/>
        <v>Y</v>
      </c>
      <c r="W489" s="1" t="s">
        <v>28</v>
      </c>
      <c r="X489" s="8">
        <f>IF(W489="TFT",INDEX('Unit Cost Source Data'!$L$2:$L$87,MATCH('Measurement and Pricing Data'!C489,'Unit Cost Source Data'!$A$2:$A$87,0)),IF(W489="Volume",INDEX('Unit Cost Source Data'!$M$2:$M$87,MATCH('Measurement and Pricing Data'!C489,'Unit Cost Source Data'!$A$2:$A$87,0)),IF(W489="Height",INDEX('Unit Cost Source Data'!$N$2:$N$87,MATCH('Measurement and Pricing Data'!C489,'Unit Cost Source Data'!$A$2:$A$87,0)),"n/a")))</f>
        <v>69.232400244974471</v>
      </c>
      <c r="Y489" s="27">
        <f>IF(W489="TFT",(F489/G489)^2*PI()/4*G489*X489,IF(W489="Volume",PI()*4/3*(H489/2)^2*H489/2*X489,IF(W489="DRT",INDEX('Unit Cost Source Data'!$K$2:$K$87,MATCH('Measurement and Pricing Data'!C489,'Unit Cost Source Data'!$A$2:$A$87,0)),IF(W489="CCT",(1.08)^E489*INDEX('Unit Cost Source Data'!$K$2:$K$87,MATCH('Measurement and Pricing Data'!C489,'Unit Cost Source Data'!$A$2:$A$87,0))*2.5,IF(W489="Height",X489*H489)))))</f>
        <v>6117.1875</v>
      </c>
      <c r="Z489" s="27">
        <f>IF(W489="CCT","n/a",INDEX('Unit Cost Source Data'!$K$2:$K$87,MATCH('Measurement and Pricing Data'!C489,'Unit Cost Source Data'!$A$2:$A$87,0))*1.5)</f>
        <v>326.25</v>
      </c>
      <c r="AA489" s="15">
        <f t="shared" si="22"/>
        <v>14681.25</v>
      </c>
      <c r="AB489" s="15">
        <f t="shared" si="23"/>
        <v>15000</v>
      </c>
    </row>
    <row r="490" spans="1:28" ht="28.8" x14ac:dyDescent="0.3">
      <c r="A490" s="1">
        <v>489</v>
      </c>
      <c r="B490" s="1">
        <v>1</v>
      </c>
      <c r="C490" s="6" t="s">
        <v>77</v>
      </c>
      <c r="D490" s="1" t="str">
        <f>INDEX('Name Conversion Table'!$B$2:$B$31,MATCH('Measurement and Pricing Data'!C490,'Name Conversion Table'!$A$2:$A$31,0))</f>
        <v>Avocado</v>
      </c>
      <c r="E490" s="1" t="s">
        <v>4</v>
      </c>
      <c r="F490" s="39">
        <v>10</v>
      </c>
      <c r="G490" s="10">
        <v>2</v>
      </c>
      <c r="H490" s="4">
        <v>15</v>
      </c>
      <c r="I490" s="4" t="s">
        <v>33</v>
      </c>
      <c r="J490" s="4" t="s">
        <v>94</v>
      </c>
      <c r="K490" s="4" t="s">
        <v>33</v>
      </c>
      <c r="L490" s="4" t="s">
        <v>33</v>
      </c>
      <c r="M490" s="4" t="s">
        <v>14</v>
      </c>
      <c r="N490" s="4" t="s">
        <v>66</v>
      </c>
      <c r="O490" s="1" t="s">
        <v>107</v>
      </c>
      <c r="P490" s="9">
        <v>0</v>
      </c>
      <c r="Q490" s="30" t="s">
        <v>55</v>
      </c>
      <c r="R490" s="9">
        <v>1</v>
      </c>
      <c r="S490" s="30" t="s">
        <v>4</v>
      </c>
      <c r="T490" s="1" t="s">
        <v>4</v>
      </c>
      <c r="U490" s="1" t="s">
        <v>33</v>
      </c>
      <c r="V490" s="1" t="str">
        <f t="shared" si="21"/>
        <v>N</v>
      </c>
      <c r="W490" s="1" t="s">
        <v>28</v>
      </c>
      <c r="X490" s="8">
        <f>IF(W490="TFT",INDEX('Unit Cost Source Data'!$L$2:$L$87,MATCH('Measurement and Pricing Data'!C490,'Unit Cost Source Data'!$A$2:$A$87,0)),IF(W490="Volume",INDEX('Unit Cost Source Data'!$M$2:$M$87,MATCH('Measurement and Pricing Data'!C490,'Unit Cost Source Data'!$A$2:$A$87,0)),IF(W490="Height",INDEX('Unit Cost Source Data'!$N$2:$N$87,MATCH('Measurement and Pricing Data'!C490,'Unit Cost Source Data'!$A$2:$A$87,0)),"n/a")))</f>
        <v>112.20423487978621</v>
      </c>
      <c r="Y490" s="27">
        <f>IF(W490="TFT",(F490/G490)^2*PI()/4*G490*X490,IF(W490="Volume",PI()*4/3*(H490/2)^2*H490/2*X490,IF(W490="DRT",INDEX('Unit Cost Source Data'!$K$2:$K$87,MATCH('Measurement and Pricing Data'!C490,'Unit Cost Source Data'!$A$2:$A$87,0)),IF(W490="CCT",(1.08)^E490*INDEX('Unit Cost Source Data'!$K$2:$K$87,MATCH('Measurement and Pricing Data'!C490,'Unit Cost Source Data'!$A$2:$A$87,0))*2.5,IF(W490="Height",X490*H490)))))</f>
        <v>4406.25</v>
      </c>
      <c r="Z490" s="27">
        <f>IF(W490="CCT","n/a",INDEX('Unit Cost Source Data'!$K$2:$K$87,MATCH('Measurement and Pricing Data'!C490,'Unit Cost Source Data'!$A$2:$A$87,0))*1.5)</f>
        <v>528.75</v>
      </c>
      <c r="AA490" s="15">
        <f t="shared" si="22"/>
        <v>4935</v>
      </c>
      <c r="AB490" s="15">
        <f t="shared" si="23"/>
        <v>4900</v>
      </c>
    </row>
    <row r="491" spans="1:28" ht="28.8" x14ac:dyDescent="0.3">
      <c r="A491" s="1">
        <v>490</v>
      </c>
      <c r="B491" s="1">
        <v>1</v>
      </c>
      <c r="C491" s="6" t="s">
        <v>77</v>
      </c>
      <c r="D491" s="1" t="str">
        <f>INDEX('Name Conversion Table'!$B$2:$B$31,MATCH('Measurement and Pricing Data'!C491,'Name Conversion Table'!$A$2:$A$31,0))</f>
        <v>Avocado</v>
      </c>
      <c r="E491" s="1" t="s">
        <v>4</v>
      </c>
      <c r="F491" s="39">
        <v>5</v>
      </c>
      <c r="G491" s="10">
        <v>1</v>
      </c>
      <c r="H491" s="4">
        <v>12</v>
      </c>
      <c r="I491" s="4" t="s">
        <v>33</v>
      </c>
      <c r="J491" s="4" t="s">
        <v>94</v>
      </c>
      <c r="K491" s="4" t="s">
        <v>33</v>
      </c>
      <c r="L491" s="4" t="s">
        <v>33</v>
      </c>
      <c r="M491" s="4" t="s">
        <v>14</v>
      </c>
      <c r="N491" s="4" t="s">
        <v>66</v>
      </c>
      <c r="O491" s="1" t="s">
        <v>107</v>
      </c>
      <c r="P491" s="9">
        <v>0</v>
      </c>
      <c r="Q491" s="30" t="s">
        <v>55</v>
      </c>
      <c r="R491" s="9">
        <v>1</v>
      </c>
      <c r="S491" s="30" t="s">
        <v>4</v>
      </c>
      <c r="T491" s="1" t="s">
        <v>4</v>
      </c>
      <c r="U491" s="1" t="s">
        <v>33</v>
      </c>
      <c r="V491" s="1" t="str">
        <f t="shared" si="21"/>
        <v>N</v>
      </c>
      <c r="W491" s="1" t="s">
        <v>28</v>
      </c>
      <c r="X491" s="8">
        <f>IF(W491="TFT",INDEX('Unit Cost Source Data'!$L$2:$L$87,MATCH('Measurement and Pricing Data'!C491,'Unit Cost Source Data'!$A$2:$A$87,0)),IF(W491="Volume",INDEX('Unit Cost Source Data'!$M$2:$M$87,MATCH('Measurement and Pricing Data'!C491,'Unit Cost Source Data'!$A$2:$A$87,0)),IF(W491="Height",INDEX('Unit Cost Source Data'!$N$2:$N$87,MATCH('Measurement and Pricing Data'!C491,'Unit Cost Source Data'!$A$2:$A$87,0)),"n/a")))</f>
        <v>112.20423487978621</v>
      </c>
      <c r="Y491" s="27">
        <f>IF(W491="TFT",(F491/G491)^2*PI()/4*G491*X491,IF(W491="Volume",PI()*4/3*(H491/2)^2*H491/2*X491,IF(W491="DRT",INDEX('Unit Cost Source Data'!$K$2:$K$87,MATCH('Measurement and Pricing Data'!C491,'Unit Cost Source Data'!$A$2:$A$87,0)),IF(W491="CCT",(1.08)^E491*INDEX('Unit Cost Source Data'!$K$2:$K$87,MATCH('Measurement and Pricing Data'!C491,'Unit Cost Source Data'!$A$2:$A$87,0))*2.5,IF(W491="Height",X491*H491)))))</f>
        <v>2203.125</v>
      </c>
      <c r="Z491" s="27">
        <f>IF(W491="CCT","n/a",INDEX('Unit Cost Source Data'!$K$2:$K$87,MATCH('Measurement and Pricing Data'!C491,'Unit Cost Source Data'!$A$2:$A$87,0))*1.5)</f>
        <v>528.75</v>
      </c>
      <c r="AA491" s="15">
        <f t="shared" si="22"/>
        <v>2731.875</v>
      </c>
      <c r="AB491" s="15">
        <f t="shared" si="23"/>
        <v>2700</v>
      </c>
    </row>
    <row r="492" spans="1:28" ht="28.8" x14ac:dyDescent="0.3">
      <c r="A492" s="1">
        <v>491</v>
      </c>
      <c r="B492" s="1">
        <v>1</v>
      </c>
      <c r="C492" s="6" t="s">
        <v>77</v>
      </c>
      <c r="D492" s="1" t="str">
        <f>INDEX('Name Conversion Table'!$B$2:$B$31,MATCH('Measurement and Pricing Data'!C492,'Name Conversion Table'!$A$2:$A$31,0))</f>
        <v>Avocado</v>
      </c>
      <c r="E492" s="1" t="s">
        <v>4</v>
      </c>
      <c r="F492" s="39">
        <v>6</v>
      </c>
      <c r="G492" s="10">
        <v>1</v>
      </c>
      <c r="H492" s="4">
        <v>15</v>
      </c>
      <c r="I492" s="4" t="s">
        <v>33</v>
      </c>
      <c r="J492" s="4" t="s">
        <v>94</v>
      </c>
      <c r="K492" s="4" t="s">
        <v>33</v>
      </c>
      <c r="L492" s="4" t="s">
        <v>33</v>
      </c>
      <c r="M492" s="4" t="s">
        <v>14</v>
      </c>
      <c r="N492" s="4" t="s">
        <v>66</v>
      </c>
      <c r="O492" s="1" t="s">
        <v>107</v>
      </c>
      <c r="P492" s="9">
        <v>0</v>
      </c>
      <c r="Q492" s="30" t="s">
        <v>55</v>
      </c>
      <c r="R492" s="9">
        <v>1</v>
      </c>
      <c r="S492" s="30" t="s">
        <v>4</v>
      </c>
      <c r="T492" s="1" t="s">
        <v>4</v>
      </c>
      <c r="U492" s="1" t="s">
        <v>33</v>
      </c>
      <c r="V492" s="1" t="str">
        <f t="shared" si="21"/>
        <v>N</v>
      </c>
      <c r="W492" s="1" t="s">
        <v>28</v>
      </c>
      <c r="X492" s="8">
        <f>IF(W492="TFT",INDEX('Unit Cost Source Data'!$L$2:$L$87,MATCH('Measurement and Pricing Data'!C492,'Unit Cost Source Data'!$A$2:$A$87,0)),IF(W492="Volume",INDEX('Unit Cost Source Data'!$M$2:$M$87,MATCH('Measurement and Pricing Data'!C492,'Unit Cost Source Data'!$A$2:$A$87,0)),IF(W492="Height",INDEX('Unit Cost Source Data'!$N$2:$N$87,MATCH('Measurement and Pricing Data'!C492,'Unit Cost Source Data'!$A$2:$A$87,0)),"n/a")))</f>
        <v>112.20423487978621</v>
      </c>
      <c r="Y492" s="27">
        <f>IF(W492="TFT",(F492/G492)^2*PI()/4*G492*X492,IF(W492="Volume",PI()*4/3*(H492/2)^2*H492/2*X492,IF(W492="DRT",INDEX('Unit Cost Source Data'!$K$2:$K$87,MATCH('Measurement and Pricing Data'!C492,'Unit Cost Source Data'!$A$2:$A$87,0)),IF(W492="CCT",(1.08)^E492*INDEX('Unit Cost Source Data'!$K$2:$K$87,MATCH('Measurement and Pricing Data'!C492,'Unit Cost Source Data'!$A$2:$A$87,0))*2.5,IF(W492="Height",X492*H492)))))</f>
        <v>3172.5</v>
      </c>
      <c r="Z492" s="27">
        <f>IF(W492="CCT","n/a",INDEX('Unit Cost Source Data'!$K$2:$K$87,MATCH('Measurement and Pricing Data'!C492,'Unit Cost Source Data'!$A$2:$A$87,0))*1.5)</f>
        <v>528.75</v>
      </c>
      <c r="AA492" s="15">
        <f t="shared" si="22"/>
        <v>3701.25</v>
      </c>
      <c r="AB492" s="15">
        <f t="shared" si="23"/>
        <v>3700</v>
      </c>
    </row>
    <row r="493" spans="1:28" ht="28.8" x14ac:dyDescent="0.3">
      <c r="A493" s="1">
        <v>492</v>
      </c>
      <c r="B493" s="1">
        <v>1</v>
      </c>
      <c r="C493" s="6" t="s">
        <v>77</v>
      </c>
      <c r="D493" s="1" t="str">
        <f>INDEX('Name Conversion Table'!$B$2:$B$31,MATCH('Measurement and Pricing Data'!C493,'Name Conversion Table'!$A$2:$A$31,0))</f>
        <v>Avocado</v>
      </c>
      <c r="E493" s="1" t="s">
        <v>4</v>
      </c>
      <c r="F493" s="39">
        <v>11</v>
      </c>
      <c r="G493" s="10">
        <v>2</v>
      </c>
      <c r="H493" s="4">
        <v>15</v>
      </c>
      <c r="I493" s="4" t="s">
        <v>33</v>
      </c>
      <c r="J493" s="4" t="s">
        <v>94</v>
      </c>
      <c r="K493" s="4" t="s">
        <v>33</v>
      </c>
      <c r="L493" s="4" t="s">
        <v>33</v>
      </c>
      <c r="M493" s="4" t="s">
        <v>14</v>
      </c>
      <c r="N493" s="4" t="s">
        <v>66</v>
      </c>
      <c r="O493" s="1" t="s">
        <v>107</v>
      </c>
      <c r="P493" s="9">
        <v>0</v>
      </c>
      <c r="Q493" s="30" t="s">
        <v>55</v>
      </c>
      <c r="R493" s="9">
        <v>1</v>
      </c>
      <c r="S493" s="30" t="s">
        <v>4</v>
      </c>
      <c r="T493" s="1" t="s">
        <v>4</v>
      </c>
      <c r="U493" s="1" t="s">
        <v>33</v>
      </c>
      <c r="V493" s="1" t="str">
        <f t="shared" si="21"/>
        <v>N</v>
      </c>
      <c r="W493" s="1" t="s">
        <v>28</v>
      </c>
      <c r="X493" s="8">
        <f>IF(W493="TFT",INDEX('Unit Cost Source Data'!$L$2:$L$87,MATCH('Measurement and Pricing Data'!C493,'Unit Cost Source Data'!$A$2:$A$87,0)),IF(W493="Volume",INDEX('Unit Cost Source Data'!$M$2:$M$87,MATCH('Measurement and Pricing Data'!C493,'Unit Cost Source Data'!$A$2:$A$87,0)),IF(W493="Height",INDEX('Unit Cost Source Data'!$N$2:$N$87,MATCH('Measurement and Pricing Data'!C493,'Unit Cost Source Data'!$A$2:$A$87,0)),"n/a")))</f>
        <v>112.20423487978621</v>
      </c>
      <c r="Y493" s="27">
        <f>IF(W493="TFT",(F493/G493)^2*PI()/4*G493*X493,IF(W493="Volume",PI()*4/3*(H493/2)^2*H493/2*X493,IF(W493="DRT",INDEX('Unit Cost Source Data'!$K$2:$K$87,MATCH('Measurement and Pricing Data'!C493,'Unit Cost Source Data'!$A$2:$A$87,0)),IF(W493="CCT",(1.08)^E493*INDEX('Unit Cost Source Data'!$K$2:$K$87,MATCH('Measurement and Pricing Data'!C493,'Unit Cost Source Data'!$A$2:$A$87,0))*2.5,IF(W493="Height",X493*H493)))))</f>
        <v>5331.5625</v>
      </c>
      <c r="Z493" s="27">
        <f>IF(W493="CCT","n/a",INDEX('Unit Cost Source Data'!$K$2:$K$87,MATCH('Measurement and Pricing Data'!C493,'Unit Cost Source Data'!$A$2:$A$87,0))*1.5)</f>
        <v>528.75</v>
      </c>
      <c r="AA493" s="15">
        <f t="shared" si="22"/>
        <v>5860.3125</v>
      </c>
      <c r="AB493" s="15">
        <f t="shared" si="23"/>
        <v>5900</v>
      </c>
    </row>
    <row r="494" spans="1:28" ht="28.8" x14ac:dyDescent="0.3">
      <c r="A494" s="1">
        <v>493</v>
      </c>
      <c r="B494" s="1">
        <v>1</v>
      </c>
      <c r="C494" s="6" t="s">
        <v>77</v>
      </c>
      <c r="D494" s="1" t="str">
        <f>INDEX('Name Conversion Table'!$B$2:$B$31,MATCH('Measurement and Pricing Data'!C494,'Name Conversion Table'!$A$2:$A$31,0))</f>
        <v>Avocado</v>
      </c>
      <c r="E494" s="1" t="s">
        <v>4</v>
      </c>
      <c r="F494" s="39">
        <v>12</v>
      </c>
      <c r="G494" s="10">
        <v>2</v>
      </c>
      <c r="H494" s="4">
        <v>15</v>
      </c>
      <c r="I494" s="4" t="s">
        <v>33</v>
      </c>
      <c r="J494" s="4" t="s">
        <v>94</v>
      </c>
      <c r="K494" s="4" t="s">
        <v>33</v>
      </c>
      <c r="L494" s="4" t="s">
        <v>33</v>
      </c>
      <c r="M494" s="4" t="s">
        <v>14</v>
      </c>
      <c r="N494" s="4" t="s">
        <v>66</v>
      </c>
      <c r="O494" s="1" t="s">
        <v>107</v>
      </c>
      <c r="P494" s="9">
        <v>0</v>
      </c>
      <c r="Q494" s="30" t="s">
        <v>55</v>
      </c>
      <c r="R494" s="9">
        <v>1</v>
      </c>
      <c r="S494" s="30" t="s">
        <v>4</v>
      </c>
      <c r="T494" s="1" t="s">
        <v>4</v>
      </c>
      <c r="U494" s="1" t="s">
        <v>33</v>
      </c>
      <c r="V494" s="1" t="str">
        <f t="shared" si="21"/>
        <v>N</v>
      </c>
      <c r="W494" s="1" t="s">
        <v>28</v>
      </c>
      <c r="X494" s="8">
        <f>IF(W494="TFT",INDEX('Unit Cost Source Data'!$L$2:$L$87,MATCH('Measurement and Pricing Data'!C494,'Unit Cost Source Data'!$A$2:$A$87,0)),IF(W494="Volume",INDEX('Unit Cost Source Data'!$M$2:$M$87,MATCH('Measurement and Pricing Data'!C494,'Unit Cost Source Data'!$A$2:$A$87,0)),IF(W494="Height",INDEX('Unit Cost Source Data'!$N$2:$N$87,MATCH('Measurement and Pricing Data'!C494,'Unit Cost Source Data'!$A$2:$A$87,0)),"n/a")))</f>
        <v>112.20423487978621</v>
      </c>
      <c r="Y494" s="27">
        <f>IF(W494="TFT",(F494/G494)^2*PI()/4*G494*X494,IF(W494="Volume",PI()*4/3*(H494/2)^2*H494/2*X494,IF(W494="DRT",INDEX('Unit Cost Source Data'!$K$2:$K$87,MATCH('Measurement and Pricing Data'!C494,'Unit Cost Source Data'!$A$2:$A$87,0)),IF(W494="CCT",(1.08)^E494*INDEX('Unit Cost Source Data'!$K$2:$K$87,MATCH('Measurement and Pricing Data'!C494,'Unit Cost Source Data'!$A$2:$A$87,0))*2.5,IF(W494="Height",X494*H494)))))</f>
        <v>6345</v>
      </c>
      <c r="Z494" s="27">
        <f>IF(W494="CCT","n/a",INDEX('Unit Cost Source Data'!$K$2:$K$87,MATCH('Measurement and Pricing Data'!C494,'Unit Cost Source Data'!$A$2:$A$87,0))*1.5)</f>
        <v>528.75</v>
      </c>
      <c r="AA494" s="15">
        <f t="shared" si="22"/>
        <v>6873.75</v>
      </c>
      <c r="AB494" s="15">
        <f t="shared" si="23"/>
        <v>6900</v>
      </c>
    </row>
    <row r="495" spans="1:28" ht="28.8" x14ac:dyDescent="0.3">
      <c r="A495" s="1">
        <v>494</v>
      </c>
      <c r="B495" s="1">
        <v>1</v>
      </c>
      <c r="C495" s="6" t="s">
        <v>77</v>
      </c>
      <c r="D495" s="1" t="str">
        <f>INDEX('Name Conversion Table'!$B$2:$B$31,MATCH('Measurement and Pricing Data'!C495,'Name Conversion Table'!$A$2:$A$31,0))</f>
        <v>Avocado</v>
      </c>
      <c r="E495" s="1" t="s">
        <v>4</v>
      </c>
      <c r="F495" s="39">
        <v>12</v>
      </c>
      <c r="G495" s="10">
        <v>2</v>
      </c>
      <c r="H495" s="4">
        <v>15</v>
      </c>
      <c r="I495" s="4" t="s">
        <v>33</v>
      </c>
      <c r="J495" s="4" t="s">
        <v>94</v>
      </c>
      <c r="K495" s="4" t="s">
        <v>33</v>
      </c>
      <c r="L495" s="4" t="s">
        <v>33</v>
      </c>
      <c r="M495" s="4" t="s">
        <v>14</v>
      </c>
      <c r="N495" s="4" t="s">
        <v>66</v>
      </c>
      <c r="O495" s="1" t="s">
        <v>107</v>
      </c>
      <c r="P495" s="9">
        <v>0</v>
      </c>
      <c r="Q495" s="30" t="s">
        <v>55</v>
      </c>
      <c r="R495" s="9">
        <v>1</v>
      </c>
      <c r="S495" s="30" t="s">
        <v>4</v>
      </c>
      <c r="T495" s="1" t="s">
        <v>4</v>
      </c>
      <c r="U495" s="1" t="s">
        <v>33</v>
      </c>
      <c r="V495" s="1" t="str">
        <f t="shared" si="21"/>
        <v>N</v>
      </c>
      <c r="W495" s="1" t="s">
        <v>28</v>
      </c>
      <c r="X495" s="8">
        <f>IF(W495="TFT",INDEX('Unit Cost Source Data'!$L$2:$L$87,MATCH('Measurement and Pricing Data'!C495,'Unit Cost Source Data'!$A$2:$A$87,0)),IF(W495="Volume",INDEX('Unit Cost Source Data'!$M$2:$M$87,MATCH('Measurement and Pricing Data'!C495,'Unit Cost Source Data'!$A$2:$A$87,0)),IF(W495="Height",INDEX('Unit Cost Source Data'!$N$2:$N$87,MATCH('Measurement and Pricing Data'!C495,'Unit Cost Source Data'!$A$2:$A$87,0)),"n/a")))</f>
        <v>112.20423487978621</v>
      </c>
      <c r="Y495" s="27">
        <f>IF(W495="TFT",(F495/G495)^2*PI()/4*G495*X495,IF(W495="Volume",PI()*4/3*(H495/2)^2*H495/2*X495,IF(W495="DRT",INDEX('Unit Cost Source Data'!$K$2:$K$87,MATCH('Measurement and Pricing Data'!C495,'Unit Cost Source Data'!$A$2:$A$87,0)),IF(W495="CCT",(1.08)^E495*INDEX('Unit Cost Source Data'!$K$2:$K$87,MATCH('Measurement and Pricing Data'!C495,'Unit Cost Source Data'!$A$2:$A$87,0))*2.5,IF(W495="Height",X495*H495)))))</f>
        <v>6345</v>
      </c>
      <c r="Z495" s="27">
        <f>IF(W495="CCT","n/a",INDEX('Unit Cost Source Data'!$K$2:$K$87,MATCH('Measurement and Pricing Data'!C495,'Unit Cost Source Data'!$A$2:$A$87,0))*1.5)</f>
        <v>528.75</v>
      </c>
      <c r="AA495" s="15">
        <f t="shared" si="22"/>
        <v>6873.75</v>
      </c>
      <c r="AB495" s="15">
        <f t="shared" si="23"/>
        <v>6900</v>
      </c>
    </row>
    <row r="496" spans="1:28" ht="28.8" x14ac:dyDescent="0.3">
      <c r="A496" s="1">
        <v>495</v>
      </c>
      <c r="B496" s="1">
        <v>1</v>
      </c>
      <c r="C496" s="6" t="s">
        <v>77</v>
      </c>
      <c r="D496" s="1" t="str">
        <f>INDEX('Name Conversion Table'!$B$2:$B$31,MATCH('Measurement and Pricing Data'!C496,'Name Conversion Table'!$A$2:$A$31,0))</f>
        <v>Avocado</v>
      </c>
      <c r="E496" s="1" t="s">
        <v>4</v>
      </c>
      <c r="F496" s="39">
        <v>5</v>
      </c>
      <c r="G496" s="10">
        <v>1</v>
      </c>
      <c r="H496" s="4">
        <v>12</v>
      </c>
      <c r="I496" s="4" t="s">
        <v>33</v>
      </c>
      <c r="J496" s="4" t="s">
        <v>94</v>
      </c>
      <c r="K496" s="4" t="s">
        <v>33</v>
      </c>
      <c r="L496" s="4" t="s">
        <v>33</v>
      </c>
      <c r="M496" s="4" t="s">
        <v>14</v>
      </c>
      <c r="N496" s="4" t="s">
        <v>66</v>
      </c>
      <c r="O496" s="1" t="s">
        <v>107</v>
      </c>
      <c r="P496" s="9">
        <v>0</v>
      </c>
      <c r="Q496" s="30" t="s">
        <v>55</v>
      </c>
      <c r="R496" s="9">
        <v>1</v>
      </c>
      <c r="S496" s="30" t="s">
        <v>4</v>
      </c>
      <c r="T496" s="1" t="s">
        <v>4</v>
      </c>
      <c r="U496" s="1" t="s">
        <v>33</v>
      </c>
      <c r="V496" s="1" t="str">
        <f t="shared" si="21"/>
        <v>N</v>
      </c>
      <c r="W496" s="1" t="s">
        <v>28</v>
      </c>
      <c r="X496" s="8">
        <f>IF(W496="TFT",INDEX('Unit Cost Source Data'!$L$2:$L$87,MATCH('Measurement and Pricing Data'!C496,'Unit Cost Source Data'!$A$2:$A$87,0)),IF(W496="Volume",INDEX('Unit Cost Source Data'!$M$2:$M$87,MATCH('Measurement and Pricing Data'!C496,'Unit Cost Source Data'!$A$2:$A$87,0)),IF(W496="Height",INDEX('Unit Cost Source Data'!$N$2:$N$87,MATCH('Measurement and Pricing Data'!C496,'Unit Cost Source Data'!$A$2:$A$87,0)),"n/a")))</f>
        <v>112.20423487978621</v>
      </c>
      <c r="Y496" s="27">
        <f>IF(W496="TFT",(F496/G496)^2*PI()/4*G496*X496,IF(W496="Volume",PI()*4/3*(H496/2)^2*H496/2*X496,IF(W496="DRT",INDEX('Unit Cost Source Data'!$K$2:$K$87,MATCH('Measurement and Pricing Data'!C496,'Unit Cost Source Data'!$A$2:$A$87,0)),IF(W496="CCT",(1.08)^E496*INDEX('Unit Cost Source Data'!$K$2:$K$87,MATCH('Measurement and Pricing Data'!C496,'Unit Cost Source Data'!$A$2:$A$87,0))*2.5,IF(W496="Height",X496*H496)))))</f>
        <v>2203.125</v>
      </c>
      <c r="Z496" s="27">
        <f>IF(W496="CCT","n/a",INDEX('Unit Cost Source Data'!$K$2:$K$87,MATCH('Measurement and Pricing Data'!C496,'Unit Cost Source Data'!$A$2:$A$87,0))*1.5)</f>
        <v>528.75</v>
      </c>
      <c r="AA496" s="15">
        <f t="shared" si="22"/>
        <v>2731.875</v>
      </c>
      <c r="AB496" s="15">
        <f t="shared" si="23"/>
        <v>2700</v>
      </c>
    </row>
    <row r="497" spans="1:28" ht="28.8" x14ac:dyDescent="0.3">
      <c r="A497" s="1">
        <v>496</v>
      </c>
      <c r="B497" s="1">
        <v>1</v>
      </c>
      <c r="C497" s="6" t="s">
        <v>77</v>
      </c>
      <c r="D497" s="1" t="str">
        <f>INDEX('Name Conversion Table'!$B$2:$B$31,MATCH('Measurement and Pricing Data'!C497,'Name Conversion Table'!$A$2:$A$31,0))</f>
        <v>Avocado</v>
      </c>
      <c r="E497" s="1" t="s">
        <v>4</v>
      </c>
      <c r="F497" s="39">
        <v>8</v>
      </c>
      <c r="G497" s="10">
        <v>1</v>
      </c>
      <c r="H497" s="4">
        <v>15</v>
      </c>
      <c r="I497" s="4" t="s">
        <v>33</v>
      </c>
      <c r="J497" s="4" t="s">
        <v>94</v>
      </c>
      <c r="K497" s="4" t="s">
        <v>33</v>
      </c>
      <c r="L497" s="4" t="s">
        <v>33</v>
      </c>
      <c r="M497" s="4" t="s">
        <v>14</v>
      </c>
      <c r="N497" s="4" t="s">
        <v>66</v>
      </c>
      <c r="O497" s="1" t="s">
        <v>107</v>
      </c>
      <c r="P497" s="9">
        <v>0</v>
      </c>
      <c r="Q497" s="30" t="s">
        <v>55</v>
      </c>
      <c r="R497" s="9">
        <v>1</v>
      </c>
      <c r="S497" s="30" t="s">
        <v>4</v>
      </c>
      <c r="T497" s="1" t="s">
        <v>4</v>
      </c>
      <c r="U497" s="1" t="s">
        <v>33</v>
      </c>
      <c r="V497" s="1" t="str">
        <f t="shared" si="21"/>
        <v>N</v>
      </c>
      <c r="W497" s="1" t="s">
        <v>28</v>
      </c>
      <c r="X497" s="8">
        <f>IF(W497="TFT",INDEX('Unit Cost Source Data'!$L$2:$L$87,MATCH('Measurement and Pricing Data'!C497,'Unit Cost Source Data'!$A$2:$A$87,0)),IF(W497="Volume",INDEX('Unit Cost Source Data'!$M$2:$M$87,MATCH('Measurement and Pricing Data'!C497,'Unit Cost Source Data'!$A$2:$A$87,0)),IF(W497="Height",INDEX('Unit Cost Source Data'!$N$2:$N$87,MATCH('Measurement and Pricing Data'!C497,'Unit Cost Source Data'!$A$2:$A$87,0)),"n/a")))</f>
        <v>112.20423487978621</v>
      </c>
      <c r="Y497" s="27">
        <f>IF(W497="TFT",(F497/G497)^2*PI()/4*G497*X497,IF(W497="Volume",PI()*4/3*(H497/2)^2*H497/2*X497,IF(W497="DRT",INDEX('Unit Cost Source Data'!$K$2:$K$87,MATCH('Measurement and Pricing Data'!C497,'Unit Cost Source Data'!$A$2:$A$87,0)),IF(W497="CCT",(1.08)^E497*INDEX('Unit Cost Source Data'!$K$2:$K$87,MATCH('Measurement and Pricing Data'!C497,'Unit Cost Source Data'!$A$2:$A$87,0))*2.5,IF(W497="Height",X497*H497)))))</f>
        <v>5640</v>
      </c>
      <c r="Z497" s="27">
        <f>IF(W497="CCT","n/a",INDEX('Unit Cost Source Data'!$K$2:$K$87,MATCH('Measurement and Pricing Data'!C497,'Unit Cost Source Data'!$A$2:$A$87,0))*1.5)</f>
        <v>528.75</v>
      </c>
      <c r="AA497" s="15">
        <f t="shared" si="22"/>
        <v>6168.75</v>
      </c>
      <c r="AB497" s="15">
        <f t="shared" si="23"/>
        <v>6200</v>
      </c>
    </row>
    <row r="498" spans="1:28" ht="28.8" x14ac:dyDescent="0.3">
      <c r="A498" s="1">
        <v>497</v>
      </c>
      <c r="B498" s="1">
        <v>1</v>
      </c>
      <c r="C498" s="6" t="s">
        <v>44</v>
      </c>
      <c r="D498" s="1" t="str">
        <f>INDEX('Name Conversion Table'!$B$2:$B$31,MATCH('Measurement and Pricing Data'!C498,'Name Conversion Table'!$A$2:$A$31,0))</f>
        <v>Coast Live Oak</v>
      </c>
      <c r="E498" s="1" t="s">
        <v>4</v>
      </c>
      <c r="F498" s="39">
        <v>8</v>
      </c>
      <c r="G498" s="10">
        <v>1</v>
      </c>
      <c r="H498" s="4">
        <v>15</v>
      </c>
      <c r="I498" s="4" t="s">
        <v>33</v>
      </c>
      <c r="J498" s="4" t="s">
        <v>94</v>
      </c>
      <c r="K498" s="4" t="s">
        <v>33</v>
      </c>
      <c r="L498" s="4" t="s">
        <v>32</v>
      </c>
      <c r="M498" s="4" t="s">
        <v>63</v>
      </c>
      <c r="N498" s="4" t="s">
        <v>66</v>
      </c>
      <c r="O498" s="1" t="s">
        <v>107</v>
      </c>
      <c r="P498" s="9">
        <v>0.7</v>
      </c>
      <c r="Q498" s="30" t="s">
        <v>60</v>
      </c>
      <c r="R498" s="9">
        <v>1</v>
      </c>
      <c r="S498" s="30" t="s">
        <v>4</v>
      </c>
      <c r="T498" s="1" t="s">
        <v>4</v>
      </c>
      <c r="U498" s="1" t="s">
        <v>33</v>
      </c>
      <c r="V498" s="1" t="str">
        <f t="shared" si="21"/>
        <v>Y</v>
      </c>
      <c r="W498" s="1" t="s">
        <v>28</v>
      </c>
      <c r="X498" s="8">
        <f>IF(W498="TFT",INDEX('Unit Cost Source Data'!$L$2:$L$87,MATCH('Measurement and Pricing Data'!C498,'Unit Cost Source Data'!$A$2:$A$87,0)),IF(W498="Volume",INDEX('Unit Cost Source Data'!$M$2:$M$87,MATCH('Measurement and Pricing Data'!C498,'Unit Cost Source Data'!$A$2:$A$87,0)),IF(W498="Height",INDEX('Unit Cost Source Data'!$N$2:$N$87,MATCH('Measurement and Pricing Data'!C498,'Unit Cost Source Data'!$A$2:$A$87,0)),"n/a")))</f>
        <v>62.700681380483083</v>
      </c>
      <c r="Y498" s="27">
        <f>IF(W498="TFT",(F498/G498)^2*PI()/4*G498*X498,IF(W498="Volume",PI()*4/3*(H498/2)^2*H498/2*X498,IF(W498="DRT",INDEX('Unit Cost Source Data'!$K$2:$K$87,MATCH('Measurement and Pricing Data'!C498,'Unit Cost Source Data'!$A$2:$A$87,0)),IF(W498="CCT",(1.08)^E498*INDEX('Unit Cost Source Data'!$K$2:$K$87,MATCH('Measurement and Pricing Data'!C498,'Unit Cost Source Data'!$A$2:$A$87,0))*2.5,IF(W498="Height",X498*H498)))))</f>
        <v>3151.68</v>
      </c>
      <c r="Z498" s="27">
        <f>IF(W498="CCT","n/a",INDEX('Unit Cost Source Data'!$K$2:$K$87,MATCH('Measurement and Pricing Data'!C498,'Unit Cost Source Data'!$A$2:$A$87,0))*1.5)</f>
        <v>295.46999999999997</v>
      </c>
      <c r="AA498" s="15">
        <f t="shared" si="22"/>
        <v>945.50399999999991</v>
      </c>
      <c r="AB498" s="15">
        <f t="shared" si="23"/>
        <v>950</v>
      </c>
    </row>
    <row r="499" spans="1:28" ht="28.8" x14ac:dyDescent="0.3">
      <c r="A499" s="1">
        <v>498</v>
      </c>
      <c r="B499" s="1">
        <v>1</v>
      </c>
      <c r="C499" s="6" t="s">
        <v>44</v>
      </c>
      <c r="D499" s="1" t="str">
        <f>INDEX('Name Conversion Table'!$B$2:$B$31,MATCH('Measurement and Pricing Data'!C499,'Name Conversion Table'!$A$2:$A$31,0))</f>
        <v>Coast Live Oak</v>
      </c>
      <c r="E499" s="1" t="s">
        <v>4</v>
      </c>
      <c r="F499" s="39">
        <v>34</v>
      </c>
      <c r="G499" s="10">
        <v>2</v>
      </c>
      <c r="H499" s="4">
        <v>35</v>
      </c>
      <c r="I499" s="4" t="s">
        <v>33</v>
      </c>
      <c r="J499" s="4" t="s">
        <v>94</v>
      </c>
      <c r="K499" s="4" t="s">
        <v>33</v>
      </c>
      <c r="L499" s="4" t="s">
        <v>32</v>
      </c>
      <c r="M499" s="4" t="s">
        <v>63</v>
      </c>
      <c r="N499" s="4" t="s">
        <v>66</v>
      </c>
      <c r="O499" s="1" t="s">
        <v>107</v>
      </c>
      <c r="P499" s="9">
        <v>0.6</v>
      </c>
      <c r="Q499" s="30" t="s">
        <v>60</v>
      </c>
      <c r="R499" s="9">
        <v>1</v>
      </c>
      <c r="S499" s="30" t="s">
        <v>4</v>
      </c>
      <c r="T499" s="1" t="s">
        <v>4</v>
      </c>
      <c r="U499" s="1" t="s">
        <v>33</v>
      </c>
      <c r="V499" s="1" t="str">
        <f t="shared" si="21"/>
        <v>Y</v>
      </c>
      <c r="W499" s="1" t="s">
        <v>28</v>
      </c>
      <c r="X499" s="8">
        <f>IF(W499="TFT",INDEX('Unit Cost Source Data'!$L$2:$L$87,MATCH('Measurement and Pricing Data'!C499,'Unit Cost Source Data'!$A$2:$A$87,0)),IF(W499="Volume",INDEX('Unit Cost Source Data'!$M$2:$M$87,MATCH('Measurement and Pricing Data'!C499,'Unit Cost Source Data'!$A$2:$A$87,0)),IF(W499="Height",INDEX('Unit Cost Source Data'!$N$2:$N$87,MATCH('Measurement and Pricing Data'!C499,'Unit Cost Source Data'!$A$2:$A$87,0)),"n/a")))</f>
        <v>62.700681380483083</v>
      </c>
      <c r="Y499" s="27">
        <f>IF(W499="TFT",(F499/G499)^2*PI()/4*G499*X499,IF(W499="Volume",PI()*4/3*(H499/2)^2*H499/2*X499,IF(W499="DRT",INDEX('Unit Cost Source Data'!$K$2:$K$87,MATCH('Measurement and Pricing Data'!C499,'Unit Cost Source Data'!$A$2:$A$87,0)),IF(W499="CCT",(1.08)^E499*INDEX('Unit Cost Source Data'!$K$2:$K$87,MATCH('Measurement and Pricing Data'!C499,'Unit Cost Source Data'!$A$2:$A$87,0))*2.5,IF(W499="Height",X499*H499)))))</f>
        <v>28463.609999999997</v>
      </c>
      <c r="Z499" s="27">
        <f>IF(W499="CCT","n/a",INDEX('Unit Cost Source Data'!$K$2:$K$87,MATCH('Measurement and Pricing Data'!C499,'Unit Cost Source Data'!$A$2:$A$87,0))*1.5)</f>
        <v>295.46999999999997</v>
      </c>
      <c r="AA499" s="15">
        <f t="shared" si="22"/>
        <v>11385.444</v>
      </c>
      <c r="AB499" s="15">
        <f t="shared" si="23"/>
        <v>11000</v>
      </c>
    </row>
    <row r="500" spans="1:28" ht="28.8" x14ac:dyDescent="0.3">
      <c r="A500" s="1">
        <v>499</v>
      </c>
      <c r="B500" s="1">
        <v>1</v>
      </c>
      <c r="C500" s="6" t="s">
        <v>77</v>
      </c>
      <c r="D500" s="1" t="str">
        <f>INDEX('Name Conversion Table'!$B$2:$B$31,MATCH('Measurement and Pricing Data'!C500,'Name Conversion Table'!$A$2:$A$31,0))</f>
        <v>Avocado</v>
      </c>
      <c r="E500" s="1" t="s">
        <v>4</v>
      </c>
      <c r="F500" s="39">
        <v>5</v>
      </c>
      <c r="G500" s="10">
        <v>1</v>
      </c>
      <c r="H500" s="4">
        <v>12</v>
      </c>
      <c r="I500" s="4" t="s">
        <v>33</v>
      </c>
      <c r="J500" s="4" t="s">
        <v>94</v>
      </c>
      <c r="K500" s="4" t="s">
        <v>33</v>
      </c>
      <c r="L500" s="4" t="s">
        <v>33</v>
      </c>
      <c r="M500" s="4" t="s">
        <v>14</v>
      </c>
      <c r="N500" s="4" t="s">
        <v>66</v>
      </c>
      <c r="O500" s="1" t="s">
        <v>107</v>
      </c>
      <c r="P500" s="9">
        <v>0</v>
      </c>
      <c r="Q500" s="30" t="s">
        <v>55</v>
      </c>
      <c r="R500" s="9">
        <v>1</v>
      </c>
      <c r="S500" s="30" t="s">
        <v>4</v>
      </c>
      <c r="T500" s="1" t="s">
        <v>4</v>
      </c>
      <c r="U500" s="1" t="s">
        <v>33</v>
      </c>
      <c r="V500" s="1" t="str">
        <f t="shared" si="21"/>
        <v>N</v>
      </c>
      <c r="W500" s="1" t="s">
        <v>28</v>
      </c>
      <c r="X500" s="8">
        <f>IF(W500="TFT",INDEX('Unit Cost Source Data'!$L$2:$L$87,MATCH('Measurement and Pricing Data'!C500,'Unit Cost Source Data'!$A$2:$A$87,0)),IF(W500="Volume",INDEX('Unit Cost Source Data'!$M$2:$M$87,MATCH('Measurement and Pricing Data'!C500,'Unit Cost Source Data'!$A$2:$A$87,0)),IF(W500="Height",INDEX('Unit Cost Source Data'!$N$2:$N$87,MATCH('Measurement and Pricing Data'!C500,'Unit Cost Source Data'!$A$2:$A$87,0)),"n/a")))</f>
        <v>112.20423487978621</v>
      </c>
      <c r="Y500" s="27">
        <f>IF(W500="TFT",(F500/G500)^2*PI()/4*G500*X500,IF(W500="Volume",PI()*4/3*(H500/2)^2*H500/2*X500,IF(W500="DRT",INDEX('Unit Cost Source Data'!$K$2:$K$87,MATCH('Measurement and Pricing Data'!C500,'Unit Cost Source Data'!$A$2:$A$87,0)),IF(W500="CCT",(1.08)^E500*INDEX('Unit Cost Source Data'!$K$2:$K$87,MATCH('Measurement and Pricing Data'!C500,'Unit Cost Source Data'!$A$2:$A$87,0))*2.5,IF(W500="Height",X500*H500)))))</f>
        <v>2203.125</v>
      </c>
      <c r="Z500" s="27">
        <f>IF(W500="CCT","n/a",INDEX('Unit Cost Source Data'!$K$2:$K$87,MATCH('Measurement and Pricing Data'!C500,'Unit Cost Source Data'!$A$2:$A$87,0))*1.5)</f>
        <v>528.75</v>
      </c>
      <c r="AA500" s="15">
        <f t="shared" si="22"/>
        <v>2731.875</v>
      </c>
      <c r="AB500" s="15">
        <f t="shared" si="23"/>
        <v>2700</v>
      </c>
    </row>
    <row r="501" spans="1:28" ht="28.8" x14ac:dyDescent="0.3">
      <c r="A501" s="1">
        <v>500</v>
      </c>
      <c r="B501" s="1">
        <v>1</v>
      </c>
      <c r="C501" s="6" t="s">
        <v>77</v>
      </c>
      <c r="D501" s="1" t="str">
        <f>INDEX('Name Conversion Table'!$B$2:$B$31,MATCH('Measurement and Pricing Data'!C501,'Name Conversion Table'!$A$2:$A$31,0))</f>
        <v>Avocado</v>
      </c>
      <c r="E501" s="1" t="s">
        <v>4</v>
      </c>
      <c r="F501" s="39">
        <v>10</v>
      </c>
      <c r="G501" s="10">
        <v>2</v>
      </c>
      <c r="H501" s="4">
        <v>12</v>
      </c>
      <c r="I501" s="4" t="s">
        <v>33</v>
      </c>
      <c r="J501" s="4" t="s">
        <v>94</v>
      </c>
      <c r="K501" s="4" t="s">
        <v>33</v>
      </c>
      <c r="L501" s="4" t="s">
        <v>33</v>
      </c>
      <c r="M501" s="4" t="s">
        <v>14</v>
      </c>
      <c r="N501" s="4" t="s">
        <v>66</v>
      </c>
      <c r="O501" s="1" t="s">
        <v>107</v>
      </c>
      <c r="P501" s="9">
        <v>0</v>
      </c>
      <c r="Q501" s="30" t="s">
        <v>55</v>
      </c>
      <c r="R501" s="9">
        <v>1</v>
      </c>
      <c r="S501" s="30" t="s">
        <v>4</v>
      </c>
      <c r="T501" s="1" t="s">
        <v>4</v>
      </c>
      <c r="U501" s="1" t="s">
        <v>33</v>
      </c>
      <c r="V501" s="1" t="str">
        <f t="shared" si="21"/>
        <v>N</v>
      </c>
      <c r="W501" s="1" t="s">
        <v>28</v>
      </c>
      <c r="X501" s="8">
        <f>IF(W501="TFT",INDEX('Unit Cost Source Data'!$L$2:$L$87,MATCH('Measurement and Pricing Data'!C501,'Unit Cost Source Data'!$A$2:$A$87,0)),IF(W501="Volume",INDEX('Unit Cost Source Data'!$M$2:$M$87,MATCH('Measurement and Pricing Data'!C501,'Unit Cost Source Data'!$A$2:$A$87,0)),IF(W501="Height",INDEX('Unit Cost Source Data'!$N$2:$N$87,MATCH('Measurement and Pricing Data'!C501,'Unit Cost Source Data'!$A$2:$A$87,0)),"n/a")))</f>
        <v>112.20423487978621</v>
      </c>
      <c r="Y501" s="27">
        <f>IF(W501="TFT",(F501/G501)^2*PI()/4*G501*X501,IF(W501="Volume",PI()*4/3*(H501/2)^2*H501/2*X501,IF(W501="DRT",INDEX('Unit Cost Source Data'!$K$2:$K$87,MATCH('Measurement and Pricing Data'!C501,'Unit Cost Source Data'!$A$2:$A$87,0)),IF(W501="CCT",(1.08)^E501*INDEX('Unit Cost Source Data'!$K$2:$K$87,MATCH('Measurement and Pricing Data'!C501,'Unit Cost Source Data'!$A$2:$A$87,0))*2.5,IF(W501="Height",X501*H501)))))</f>
        <v>4406.25</v>
      </c>
      <c r="Z501" s="27">
        <f>IF(W501="CCT","n/a",INDEX('Unit Cost Source Data'!$K$2:$K$87,MATCH('Measurement and Pricing Data'!C501,'Unit Cost Source Data'!$A$2:$A$87,0))*1.5)</f>
        <v>528.75</v>
      </c>
      <c r="AA501" s="15">
        <f t="shared" si="22"/>
        <v>4935</v>
      </c>
      <c r="AB501" s="15">
        <f t="shared" si="23"/>
        <v>4900</v>
      </c>
    </row>
    <row r="502" spans="1:28" ht="28.8" x14ac:dyDescent="0.3">
      <c r="A502" s="1">
        <v>501</v>
      </c>
      <c r="B502" s="1">
        <v>1</v>
      </c>
      <c r="C502" s="6" t="s">
        <v>77</v>
      </c>
      <c r="D502" s="1" t="str">
        <f>INDEX('Name Conversion Table'!$B$2:$B$31,MATCH('Measurement and Pricing Data'!C502,'Name Conversion Table'!$A$2:$A$31,0))</f>
        <v>Avocado</v>
      </c>
      <c r="E502" s="1" t="s">
        <v>4</v>
      </c>
      <c r="F502" s="39">
        <v>6</v>
      </c>
      <c r="G502" s="10">
        <v>1</v>
      </c>
      <c r="H502" s="4">
        <v>15</v>
      </c>
      <c r="I502" s="4" t="s">
        <v>33</v>
      </c>
      <c r="J502" s="4" t="s">
        <v>94</v>
      </c>
      <c r="K502" s="4" t="s">
        <v>33</v>
      </c>
      <c r="L502" s="4" t="s">
        <v>33</v>
      </c>
      <c r="M502" s="4" t="s">
        <v>14</v>
      </c>
      <c r="N502" s="4" t="s">
        <v>66</v>
      </c>
      <c r="O502" s="1" t="s">
        <v>107</v>
      </c>
      <c r="P502" s="9">
        <v>0</v>
      </c>
      <c r="Q502" s="30" t="s">
        <v>55</v>
      </c>
      <c r="R502" s="9">
        <v>1</v>
      </c>
      <c r="S502" s="30" t="s">
        <v>4</v>
      </c>
      <c r="T502" s="1" t="s">
        <v>4</v>
      </c>
      <c r="U502" s="1" t="s">
        <v>33</v>
      </c>
      <c r="V502" s="1" t="str">
        <f t="shared" si="21"/>
        <v>N</v>
      </c>
      <c r="W502" s="1" t="s">
        <v>28</v>
      </c>
      <c r="X502" s="8">
        <f>IF(W502="TFT",INDEX('Unit Cost Source Data'!$L$2:$L$87,MATCH('Measurement and Pricing Data'!C502,'Unit Cost Source Data'!$A$2:$A$87,0)),IF(W502="Volume",INDEX('Unit Cost Source Data'!$M$2:$M$87,MATCH('Measurement and Pricing Data'!C502,'Unit Cost Source Data'!$A$2:$A$87,0)),IF(W502="Height",INDEX('Unit Cost Source Data'!$N$2:$N$87,MATCH('Measurement and Pricing Data'!C502,'Unit Cost Source Data'!$A$2:$A$87,0)),"n/a")))</f>
        <v>112.20423487978621</v>
      </c>
      <c r="Y502" s="27">
        <f>IF(W502="TFT",(F502/G502)^2*PI()/4*G502*X502,IF(W502="Volume",PI()*4/3*(H502/2)^2*H502/2*X502,IF(W502="DRT",INDEX('Unit Cost Source Data'!$K$2:$K$87,MATCH('Measurement and Pricing Data'!C502,'Unit Cost Source Data'!$A$2:$A$87,0)),IF(W502="CCT",(1.08)^E502*INDEX('Unit Cost Source Data'!$K$2:$K$87,MATCH('Measurement and Pricing Data'!C502,'Unit Cost Source Data'!$A$2:$A$87,0))*2.5,IF(W502="Height",X502*H502)))))</f>
        <v>3172.5</v>
      </c>
      <c r="Z502" s="27">
        <f>IF(W502="CCT","n/a",INDEX('Unit Cost Source Data'!$K$2:$K$87,MATCH('Measurement and Pricing Data'!C502,'Unit Cost Source Data'!$A$2:$A$87,0))*1.5)</f>
        <v>528.75</v>
      </c>
      <c r="AA502" s="15">
        <f t="shared" si="22"/>
        <v>3701.25</v>
      </c>
      <c r="AB502" s="15">
        <f t="shared" si="23"/>
        <v>3700</v>
      </c>
    </row>
    <row r="503" spans="1:28" ht="28.8" x14ac:dyDescent="0.3">
      <c r="A503" s="1">
        <v>502</v>
      </c>
      <c r="B503" s="1">
        <v>1</v>
      </c>
      <c r="C503" s="6" t="s">
        <v>77</v>
      </c>
      <c r="D503" s="1" t="str">
        <f>INDEX('Name Conversion Table'!$B$2:$B$31,MATCH('Measurement and Pricing Data'!C503,'Name Conversion Table'!$A$2:$A$31,0))</f>
        <v>Avocado</v>
      </c>
      <c r="E503" s="1" t="s">
        <v>4</v>
      </c>
      <c r="F503" s="39">
        <v>5</v>
      </c>
      <c r="G503" s="10">
        <v>1</v>
      </c>
      <c r="H503" s="4">
        <v>12</v>
      </c>
      <c r="I503" s="4" t="s">
        <v>33</v>
      </c>
      <c r="J503" s="4" t="s">
        <v>94</v>
      </c>
      <c r="K503" s="4" t="s">
        <v>33</v>
      </c>
      <c r="L503" s="4" t="s">
        <v>33</v>
      </c>
      <c r="M503" s="4" t="s">
        <v>14</v>
      </c>
      <c r="N503" s="4" t="s">
        <v>66</v>
      </c>
      <c r="O503" s="1" t="s">
        <v>107</v>
      </c>
      <c r="P503" s="9">
        <v>0</v>
      </c>
      <c r="Q503" s="30" t="s">
        <v>55</v>
      </c>
      <c r="R503" s="9">
        <v>1</v>
      </c>
      <c r="S503" s="30" t="s">
        <v>4</v>
      </c>
      <c r="T503" s="1" t="s">
        <v>4</v>
      </c>
      <c r="U503" s="1" t="s">
        <v>33</v>
      </c>
      <c r="V503" s="1" t="str">
        <f t="shared" si="21"/>
        <v>N</v>
      </c>
      <c r="W503" s="1" t="s">
        <v>28</v>
      </c>
      <c r="X503" s="8">
        <f>IF(W503="TFT",INDEX('Unit Cost Source Data'!$L$2:$L$87,MATCH('Measurement and Pricing Data'!C503,'Unit Cost Source Data'!$A$2:$A$87,0)),IF(W503="Volume",INDEX('Unit Cost Source Data'!$M$2:$M$87,MATCH('Measurement and Pricing Data'!C503,'Unit Cost Source Data'!$A$2:$A$87,0)),IF(W503="Height",INDEX('Unit Cost Source Data'!$N$2:$N$87,MATCH('Measurement and Pricing Data'!C503,'Unit Cost Source Data'!$A$2:$A$87,0)),"n/a")))</f>
        <v>112.20423487978621</v>
      </c>
      <c r="Y503" s="27">
        <f>IF(W503="TFT",(F503/G503)^2*PI()/4*G503*X503,IF(W503="Volume",PI()*4/3*(H503/2)^2*H503/2*X503,IF(W503="DRT",INDEX('Unit Cost Source Data'!$K$2:$K$87,MATCH('Measurement and Pricing Data'!C503,'Unit Cost Source Data'!$A$2:$A$87,0)),IF(W503="CCT",(1.08)^E503*INDEX('Unit Cost Source Data'!$K$2:$K$87,MATCH('Measurement and Pricing Data'!C503,'Unit Cost Source Data'!$A$2:$A$87,0))*2.5,IF(W503="Height",X503*H503)))))</f>
        <v>2203.125</v>
      </c>
      <c r="Z503" s="27">
        <f>IF(W503="CCT","n/a",INDEX('Unit Cost Source Data'!$K$2:$K$87,MATCH('Measurement and Pricing Data'!C503,'Unit Cost Source Data'!$A$2:$A$87,0))*1.5)</f>
        <v>528.75</v>
      </c>
      <c r="AA503" s="15">
        <f t="shared" si="22"/>
        <v>2731.875</v>
      </c>
      <c r="AB503" s="15">
        <f t="shared" si="23"/>
        <v>2700</v>
      </c>
    </row>
    <row r="504" spans="1:28" ht="28.8" x14ac:dyDescent="0.3">
      <c r="A504" s="1">
        <v>503</v>
      </c>
      <c r="B504" s="1">
        <v>1</v>
      </c>
      <c r="C504" s="6" t="s">
        <v>44</v>
      </c>
      <c r="D504" s="1" t="str">
        <f>INDEX('Name Conversion Table'!$B$2:$B$31,MATCH('Measurement and Pricing Data'!C504,'Name Conversion Table'!$A$2:$A$31,0))</f>
        <v>Coast Live Oak</v>
      </c>
      <c r="E504" s="1" t="s">
        <v>4</v>
      </c>
      <c r="F504" s="39">
        <v>5</v>
      </c>
      <c r="G504" s="10">
        <v>1</v>
      </c>
      <c r="H504" s="4">
        <v>12</v>
      </c>
      <c r="I504" s="4" t="s">
        <v>33</v>
      </c>
      <c r="J504" s="4" t="s">
        <v>94</v>
      </c>
      <c r="K504" s="4" t="s">
        <v>33</v>
      </c>
      <c r="L504" s="4" t="s">
        <v>32</v>
      </c>
      <c r="M504" s="4" t="s">
        <v>63</v>
      </c>
      <c r="N504" s="4" t="s">
        <v>66</v>
      </c>
      <c r="O504" s="1" t="s">
        <v>107</v>
      </c>
      <c r="P504" s="9">
        <v>0.5</v>
      </c>
      <c r="Q504" s="30" t="s">
        <v>60</v>
      </c>
      <c r="R504" s="9">
        <v>1</v>
      </c>
      <c r="S504" s="30" t="s">
        <v>4</v>
      </c>
      <c r="T504" s="1" t="s">
        <v>4</v>
      </c>
      <c r="U504" s="1" t="s">
        <v>33</v>
      </c>
      <c r="V504" s="1" t="str">
        <f t="shared" si="21"/>
        <v>Y</v>
      </c>
      <c r="W504" s="1" t="s">
        <v>28</v>
      </c>
      <c r="X504" s="8">
        <f>IF(W504="TFT",INDEX('Unit Cost Source Data'!$L$2:$L$87,MATCH('Measurement and Pricing Data'!C504,'Unit Cost Source Data'!$A$2:$A$87,0)),IF(W504="Volume",INDEX('Unit Cost Source Data'!$M$2:$M$87,MATCH('Measurement and Pricing Data'!C504,'Unit Cost Source Data'!$A$2:$A$87,0)),IF(W504="Height",INDEX('Unit Cost Source Data'!$N$2:$N$87,MATCH('Measurement and Pricing Data'!C504,'Unit Cost Source Data'!$A$2:$A$87,0)),"n/a")))</f>
        <v>62.700681380483083</v>
      </c>
      <c r="Y504" s="27">
        <f>IF(W504="TFT",(F504/G504)^2*PI()/4*G504*X504,IF(W504="Volume",PI()*4/3*(H504/2)^2*H504/2*X504,IF(W504="DRT",INDEX('Unit Cost Source Data'!$K$2:$K$87,MATCH('Measurement and Pricing Data'!C504,'Unit Cost Source Data'!$A$2:$A$87,0)),IF(W504="CCT",(1.08)^E504*INDEX('Unit Cost Source Data'!$K$2:$K$87,MATCH('Measurement and Pricing Data'!C504,'Unit Cost Source Data'!$A$2:$A$87,0))*2.5,IF(W504="Height",X504*H504)))))</f>
        <v>1231.125</v>
      </c>
      <c r="Z504" s="27">
        <f>IF(W504="CCT","n/a",INDEX('Unit Cost Source Data'!$K$2:$K$87,MATCH('Measurement and Pricing Data'!C504,'Unit Cost Source Data'!$A$2:$A$87,0))*1.5)</f>
        <v>295.46999999999997</v>
      </c>
      <c r="AA504" s="15">
        <f t="shared" si="22"/>
        <v>615.5625</v>
      </c>
      <c r="AB504" s="15">
        <f t="shared" si="23"/>
        <v>620</v>
      </c>
    </row>
    <row r="505" spans="1:28" ht="28.8" x14ac:dyDescent="0.3">
      <c r="A505" s="1">
        <v>504</v>
      </c>
      <c r="B505" s="1">
        <v>1</v>
      </c>
      <c r="C505" s="6" t="s">
        <v>77</v>
      </c>
      <c r="D505" s="1" t="str">
        <f>INDEX('Name Conversion Table'!$B$2:$B$31,MATCH('Measurement and Pricing Data'!C505,'Name Conversion Table'!$A$2:$A$31,0))</f>
        <v>Avocado</v>
      </c>
      <c r="E505" s="1" t="s">
        <v>4</v>
      </c>
      <c r="F505" s="39">
        <v>5</v>
      </c>
      <c r="G505" s="10">
        <v>1</v>
      </c>
      <c r="H505" s="4">
        <v>12</v>
      </c>
      <c r="I505" s="4" t="s">
        <v>33</v>
      </c>
      <c r="J505" s="4" t="s">
        <v>94</v>
      </c>
      <c r="K505" s="4" t="s">
        <v>33</v>
      </c>
      <c r="L505" s="4" t="s">
        <v>33</v>
      </c>
      <c r="M505" s="4" t="s">
        <v>14</v>
      </c>
      <c r="N505" s="4" t="s">
        <v>66</v>
      </c>
      <c r="O505" s="1" t="s">
        <v>107</v>
      </c>
      <c r="P505" s="9">
        <v>0</v>
      </c>
      <c r="Q505" s="30" t="s">
        <v>55</v>
      </c>
      <c r="R505" s="9">
        <v>1</v>
      </c>
      <c r="S505" s="30" t="s">
        <v>4</v>
      </c>
      <c r="T505" s="1" t="s">
        <v>4</v>
      </c>
      <c r="U505" s="1" t="s">
        <v>33</v>
      </c>
      <c r="V505" s="1" t="str">
        <f t="shared" si="21"/>
        <v>N</v>
      </c>
      <c r="W505" s="1" t="s">
        <v>28</v>
      </c>
      <c r="X505" s="8">
        <f>IF(W505="TFT",INDEX('Unit Cost Source Data'!$L$2:$L$87,MATCH('Measurement and Pricing Data'!C505,'Unit Cost Source Data'!$A$2:$A$87,0)),IF(W505="Volume",INDEX('Unit Cost Source Data'!$M$2:$M$87,MATCH('Measurement and Pricing Data'!C505,'Unit Cost Source Data'!$A$2:$A$87,0)),IF(W505="Height",INDEX('Unit Cost Source Data'!$N$2:$N$87,MATCH('Measurement and Pricing Data'!C505,'Unit Cost Source Data'!$A$2:$A$87,0)),"n/a")))</f>
        <v>112.20423487978621</v>
      </c>
      <c r="Y505" s="27">
        <f>IF(W505="TFT",(F505/G505)^2*PI()/4*G505*X505,IF(W505="Volume",PI()*4/3*(H505/2)^2*H505/2*X505,IF(W505="DRT",INDEX('Unit Cost Source Data'!$K$2:$K$87,MATCH('Measurement and Pricing Data'!C505,'Unit Cost Source Data'!$A$2:$A$87,0)),IF(W505="CCT",(1.08)^E505*INDEX('Unit Cost Source Data'!$K$2:$K$87,MATCH('Measurement and Pricing Data'!C505,'Unit Cost Source Data'!$A$2:$A$87,0))*2.5,IF(W505="Height",X505*H505)))))</f>
        <v>2203.125</v>
      </c>
      <c r="Z505" s="27">
        <f>IF(W505="CCT","n/a",INDEX('Unit Cost Source Data'!$K$2:$K$87,MATCH('Measurement and Pricing Data'!C505,'Unit Cost Source Data'!$A$2:$A$87,0))*1.5)</f>
        <v>528.75</v>
      </c>
      <c r="AA505" s="15">
        <f t="shared" si="22"/>
        <v>2731.875</v>
      </c>
      <c r="AB505" s="15">
        <f t="shared" si="23"/>
        <v>2700</v>
      </c>
    </row>
    <row r="506" spans="1:28" ht="28.8" x14ac:dyDescent="0.3">
      <c r="A506" s="1">
        <v>505</v>
      </c>
      <c r="B506" s="1">
        <v>1</v>
      </c>
      <c r="C506" s="6" t="s">
        <v>77</v>
      </c>
      <c r="D506" s="1" t="str">
        <f>INDEX('Name Conversion Table'!$B$2:$B$31,MATCH('Measurement and Pricing Data'!C506,'Name Conversion Table'!$A$2:$A$31,0))</f>
        <v>Avocado</v>
      </c>
      <c r="E506" s="1" t="s">
        <v>4</v>
      </c>
      <c r="F506" s="39">
        <v>10</v>
      </c>
      <c r="G506" s="10">
        <v>2</v>
      </c>
      <c r="H506" s="4">
        <v>12</v>
      </c>
      <c r="I506" s="4" t="s">
        <v>33</v>
      </c>
      <c r="J506" s="4" t="s">
        <v>94</v>
      </c>
      <c r="K506" s="4" t="s">
        <v>33</v>
      </c>
      <c r="L506" s="4" t="s">
        <v>33</v>
      </c>
      <c r="M506" s="4" t="s">
        <v>14</v>
      </c>
      <c r="N506" s="4" t="s">
        <v>66</v>
      </c>
      <c r="O506" s="1" t="s">
        <v>107</v>
      </c>
      <c r="P506" s="9">
        <v>0</v>
      </c>
      <c r="Q506" s="30" t="s">
        <v>55</v>
      </c>
      <c r="R506" s="9">
        <v>1</v>
      </c>
      <c r="S506" s="30" t="s">
        <v>4</v>
      </c>
      <c r="T506" s="1" t="s">
        <v>4</v>
      </c>
      <c r="U506" s="1" t="s">
        <v>33</v>
      </c>
      <c r="V506" s="1" t="str">
        <f t="shared" si="21"/>
        <v>N</v>
      </c>
      <c r="W506" s="1" t="s">
        <v>28</v>
      </c>
      <c r="X506" s="8">
        <f>IF(W506="TFT",INDEX('Unit Cost Source Data'!$L$2:$L$87,MATCH('Measurement and Pricing Data'!C506,'Unit Cost Source Data'!$A$2:$A$87,0)),IF(W506="Volume",INDEX('Unit Cost Source Data'!$M$2:$M$87,MATCH('Measurement and Pricing Data'!C506,'Unit Cost Source Data'!$A$2:$A$87,0)),IF(W506="Height",INDEX('Unit Cost Source Data'!$N$2:$N$87,MATCH('Measurement and Pricing Data'!C506,'Unit Cost Source Data'!$A$2:$A$87,0)),"n/a")))</f>
        <v>112.20423487978621</v>
      </c>
      <c r="Y506" s="27">
        <f>IF(W506="TFT",(F506/G506)^2*PI()/4*G506*X506,IF(W506="Volume",PI()*4/3*(H506/2)^2*H506/2*X506,IF(W506="DRT",INDEX('Unit Cost Source Data'!$K$2:$K$87,MATCH('Measurement and Pricing Data'!C506,'Unit Cost Source Data'!$A$2:$A$87,0)),IF(W506="CCT",(1.08)^E506*INDEX('Unit Cost Source Data'!$K$2:$K$87,MATCH('Measurement and Pricing Data'!C506,'Unit Cost Source Data'!$A$2:$A$87,0))*2.5,IF(W506="Height",X506*H506)))))</f>
        <v>4406.25</v>
      </c>
      <c r="Z506" s="27">
        <f>IF(W506="CCT","n/a",INDEX('Unit Cost Source Data'!$K$2:$K$87,MATCH('Measurement and Pricing Data'!C506,'Unit Cost Source Data'!$A$2:$A$87,0))*1.5)</f>
        <v>528.75</v>
      </c>
      <c r="AA506" s="15">
        <f t="shared" si="22"/>
        <v>4935</v>
      </c>
      <c r="AB506" s="15">
        <f t="shared" si="23"/>
        <v>4900</v>
      </c>
    </row>
    <row r="507" spans="1:28" ht="28.8" x14ac:dyDescent="0.3">
      <c r="A507" s="1">
        <v>506</v>
      </c>
      <c r="B507" s="1">
        <v>1</v>
      </c>
      <c r="C507" s="6" t="s">
        <v>77</v>
      </c>
      <c r="D507" s="1" t="str">
        <f>INDEX('Name Conversion Table'!$B$2:$B$31,MATCH('Measurement and Pricing Data'!C507,'Name Conversion Table'!$A$2:$A$31,0))</f>
        <v>Avocado</v>
      </c>
      <c r="E507" s="1" t="s">
        <v>4</v>
      </c>
      <c r="F507" s="39">
        <v>10</v>
      </c>
      <c r="G507" s="10">
        <v>1</v>
      </c>
      <c r="H507" s="4">
        <v>18</v>
      </c>
      <c r="I507" s="4" t="s">
        <v>33</v>
      </c>
      <c r="J507" s="4" t="s">
        <v>94</v>
      </c>
      <c r="K507" s="4" t="s">
        <v>33</v>
      </c>
      <c r="L507" s="4" t="s">
        <v>33</v>
      </c>
      <c r="M507" s="4" t="s">
        <v>14</v>
      </c>
      <c r="N507" s="4" t="s">
        <v>66</v>
      </c>
      <c r="O507" s="1" t="s">
        <v>107</v>
      </c>
      <c r="P507" s="9">
        <v>0</v>
      </c>
      <c r="Q507" s="30" t="s">
        <v>55</v>
      </c>
      <c r="R507" s="9">
        <v>1</v>
      </c>
      <c r="S507" s="30" t="s">
        <v>4</v>
      </c>
      <c r="T507" s="1" t="s">
        <v>4</v>
      </c>
      <c r="U507" s="1" t="s">
        <v>33</v>
      </c>
      <c r="V507" s="1" t="str">
        <f t="shared" si="21"/>
        <v>N</v>
      </c>
      <c r="W507" s="1" t="s">
        <v>28</v>
      </c>
      <c r="X507" s="8">
        <f>IF(W507="TFT",INDEX('Unit Cost Source Data'!$L$2:$L$87,MATCH('Measurement and Pricing Data'!C507,'Unit Cost Source Data'!$A$2:$A$87,0)),IF(W507="Volume",INDEX('Unit Cost Source Data'!$M$2:$M$87,MATCH('Measurement and Pricing Data'!C507,'Unit Cost Source Data'!$A$2:$A$87,0)),IF(W507="Height",INDEX('Unit Cost Source Data'!$N$2:$N$87,MATCH('Measurement and Pricing Data'!C507,'Unit Cost Source Data'!$A$2:$A$87,0)),"n/a")))</f>
        <v>112.20423487978621</v>
      </c>
      <c r="Y507" s="27">
        <f>IF(W507="TFT",(F507/G507)^2*PI()/4*G507*X507,IF(W507="Volume",PI()*4/3*(H507/2)^2*H507/2*X507,IF(W507="DRT",INDEX('Unit Cost Source Data'!$K$2:$K$87,MATCH('Measurement and Pricing Data'!C507,'Unit Cost Source Data'!$A$2:$A$87,0)),IF(W507="CCT",(1.08)^E507*INDEX('Unit Cost Source Data'!$K$2:$K$87,MATCH('Measurement and Pricing Data'!C507,'Unit Cost Source Data'!$A$2:$A$87,0))*2.5,IF(W507="Height",X507*H507)))))</f>
        <v>8812.5</v>
      </c>
      <c r="Z507" s="27">
        <f>IF(W507="CCT","n/a",INDEX('Unit Cost Source Data'!$K$2:$K$87,MATCH('Measurement and Pricing Data'!C507,'Unit Cost Source Data'!$A$2:$A$87,0))*1.5)</f>
        <v>528.75</v>
      </c>
      <c r="AA507" s="15">
        <f t="shared" si="22"/>
        <v>9341.25</v>
      </c>
      <c r="AB507" s="15">
        <f t="shared" si="23"/>
        <v>9300</v>
      </c>
    </row>
    <row r="508" spans="1:28" ht="28.8" x14ac:dyDescent="0.3">
      <c r="A508" s="1">
        <v>507</v>
      </c>
      <c r="B508" s="1">
        <v>1</v>
      </c>
      <c r="C508" s="6" t="s">
        <v>77</v>
      </c>
      <c r="D508" s="1" t="str">
        <f>INDEX('Name Conversion Table'!$B$2:$B$31,MATCH('Measurement and Pricing Data'!C508,'Name Conversion Table'!$A$2:$A$31,0))</f>
        <v>Avocado</v>
      </c>
      <c r="E508" s="1" t="s">
        <v>4</v>
      </c>
      <c r="F508" s="39">
        <v>5</v>
      </c>
      <c r="G508" s="10">
        <v>1</v>
      </c>
      <c r="H508" s="4">
        <v>12</v>
      </c>
      <c r="I508" s="4" t="s">
        <v>33</v>
      </c>
      <c r="J508" s="4" t="s">
        <v>94</v>
      </c>
      <c r="K508" s="4" t="s">
        <v>33</v>
      </c>
      <c r="L508" s="4" t="s">
        <v>33</v>
      </c>
      <c r="M508" s="4" t="s">
        <v>14</v>
      </c>
      <c r="N508" s="4" t="s">
        <v>66</v>
      </c>
      <c r="O508" s="1" t="s">
        <v>107</v>
      </c>
      <c r="P508" s="9">
        <v>0</v>
      </c>
      <c r="Q508" s="30" t="s">
        <v>55</v>
      </c>
      <c r="R508" s="9">
        <v>1</v>
      </c>
      <c r="S508" s="30" t="s">
        <v>4</v>
      </c>
      <c r="T508" s="1" t="s">
        <v>4</v>
      </c>
      <c r="U508" s="1" t="s">
        <v>33</v>
      </c>
      <c r="V508" s="1" t="str">
        <f t="shared" si="21"/>
        <v>N</v>
      </c>
      <c r="W508" s="1" t="s">
        <v>28</v>
      </c>
      <c r="X508" s="8">
        <f>IF(W508="TFT",INDEX('Unit Cost Source Data'!$L$2:$L$87,MATCH('Measurement and Pricing Data'!C508,'Unit Cost Source Data'!$A$2:$A$87,0)),IF(W508="Volume",INDEX('Unit Cost Source Data'!$M$2:$M$87,MATCH('Measurement and Pricing Data'!C508,'Unit Cost Source Data'!$A$2:$A$87,0)),IF(W508="Height",INDEX('Unit Cost Source Data'!$N$2:$N$87,MATCH('Measurement and Pricing Data'!C508,'Unit Cost Source Data'!$A$2:$A$87,0)),"n/a")))</f>
        <v>112.20423487978621</v>
      </c>
      <c r="Y508" s="27">
        <f>IF(W508="TFT",(F508/G508)^2*PI()/4*G508*X508,IF(W508="Volume",PI()*4/3*(H508/2)^2*H508/2*X508,IF(W508="DRT",INDEX('Unit Cost Source Data'!$K$2:$K$87,MATCH('Measurement and Pricing Data'!C508,'Unit Cost Source Data'!$A$2:$A$87,0)),IF(W508="CCT",(1.08)^E508*INDEX('Unit Cost Source Data'!$K$2:$K$87,MATCH('Measurement and Pricing Data'!C508,'Unit Cost Source Data'!$A$2:$A$87,0))*2.5,IF(W508="Height",X508*H508)))))</f>
        <v>2203.125</v>
      </c>
      <c r="Z508" s="27">
        <f>IF(W508="CCT","n/a",INDEX('Unit Cost Source Data'!$K$2:$K$87,MATCH('Measurement and Pricing Data'!C508,'Unit Cost Source Data'!$A$2:$A$87,0))*1.5)</f>
        <v>528.75</v>
      </c>
      <c r="AA508" s="15">
        <f t="shared" si="22"/>
        <v>2731.875</v>
      </c>
      <c r="AB508" s="15">
        <f t="shared" si="23"/>
        <v>2700</v>
      </c>
    </row>
    <row r="509" spans="1:28" ht="28.8" x14ac:dyDescent="0.3">
      <c r="A509" s="1">
        <v>508</v>
      </c>
      <c r="B509" s="1">
        <v>1</v>
      </c>
      <c r="C509" s="6" t="s">
        <v>44</v>
      </c>
      <c r="D509" s="1" t="str">
        <f>INDEX('Name Conversion Table'!$B$2:$B$31,MATCH('Measurement and Pricing Data'!C509,'Name Conversion Table'!$A$2:$A$31,0))</f>
        <v>Coast Live Oak</v>
      </c>
      <c r="E509" s="1" t="s">
        <v>4</v>
      </c>
      <c r="F509" s="39">
        <v>32</v>
      </c>
      <c r="G509" s="10">
        <v>2</v>
      </c>
      <c r="H509" s="4">
        <v>25</v>
      </c>
      <c r="I509" s="4" t="s">
        <v>33</v>
      </c>
      <c r="J509" s="4" t="s">
        <v>94</v>
      </c>
      <c r="K509" s="4" t="s">
        <v>33</v>
      </c>
      <c r="L509" s="4" t="s">
        <v>32</v>
      </c>
      <c r="M509" s="4" t="s">
        <v>63</v>
      </c>
      <c r="N509" s="4" t="s">
        <v>66</v>
      </c>
      <c r="O509" s="1" t="s">
        <v>107</v>
      </c>
      <c r="P509" s="9">
        <v>0.5</v>
      </c>
      <c r="Q509" s="30" t="s">
        <v>60</v>
      </c>
      <c r="R509" s="9">
        <v>0.7</v>
      </c>
      <c r="S509" s="30" t="s">
        <v>135</v>
      </c>
      <c r="T509" s="1" t="s">
        <v>4</v>
      </c>
      <c r="U509" s="1" t="s">
        <v>33</v>
      </c>
      <c r="V509" s="1" t="str">
        <f t="shared" si="21"/>
        <v>Y</v>
      </c>
      <c r="W509" s="1" t="s">
        <v>28</v>
      </c>
      <c r="X509" s="8">
        <f>IF(W509="TFT",INDEX('Unit Cost Source Data'!$L$2:$L$87,MATCH('Measurement and Pricing Data'!C509,'Unit Cost Source Data'!$A$2:$A$87,0)),IF(W509="Volume",INDEX('Unit Cost Source Data'!$M$2:$M$87,MATCH('Measurement and Pricing Data'!C509,'Unit Cost Source Data'!$A$2:$A$87,0)),IF(W509="Height",INDEX('Unit Cost Source Data'!$N$2:$N$87,MATCH('Measurement and Pricing Data'!C509,'Unit Cost Source Data'!$A$2:$A$87,0)),"n/a")))</f>
        <v>62.700681380483083</v>
      </c>
      <c r="Y509" s="27">
        <f>IF(W509="TFT",(F509/G509)^2*PI()/4*G509*X509,IF(W509="Volume",PI()*4/3*(H509/2)^2*H509/2*X509,IF(W509="DRT",INDEX('Unit Cost Source Data'!$K$2:$K$87,MATCH('Measurement and Pricing Data'!C509,'Unit Cost Source Data'!$A$2:$A$87,0)),IF(W509="CCT",(1.08)^E509*INDEX('Unit Cost Source Data'!$K$2:$K$87,MATCH('Measurement and Pricing Data'!C509,'Unit Cost Source Data'!$A$2:$A$87,0))*2.5,IF(W509="Height",X509*H509)))))</f>
        <v>25213.439999999999</v>
      </c>
      <c r="Z509" s="27">
        <f>IF(W509="CCT","n/a",INDEX('Unit Cost Source Data'!$K$2:$K$87,MATCH('Measurement and Pricing Data'!C509,'Unit Cost Source Data'!$A$2:$A$87,0))*1.5)</f>
        <v>295.46999999999997</v>
      </c>
      <c r="AA509" s="15">
        <f t="shared" si="22"/>
        <v>5042.6880000000019</v>
      </c>
      <c r="AB509" s="15">
        <f t="shared" si="23"/>
        <v>5000</v>
      </c>
    </row>
    <row r="510" spans="1:28" ht="28.8" x14ac:dyDescent="0.3">
      <c r="A510" s="1">
        <v>509</v>
      </c>
      <c r="B510" s="1">
        <v>1</v>
      </c>
      <c r="C510" s="6" t="s">
        <v>77</v>
      </c>
      <c r="D510" s="1" t="str">
        <f>INDEX('Name Conversion Table'!$B$2:$B$31,MATCH('Measurement and Pricing Data'!C510,'Name Conversion Table'!$A$2:$A$31,0))</f>
        <v>Avocado</v>
      </c>
      <c r="E510" s="1" t="s">
        <v>4</v>
      </c>
      <c r="F510" s="39">
        <v>5</v>
      </c>
      <c r="G510" s="10">
        <v>1</v>
      </c>
      <c r="H510" s="4">
        <v>12</v>
      </c>
      <c r="I510" s="4" t="s">
        <v>33</v>
      </c>
      <c r="J510" s="4" t="s">
        <v>94</v>
      </c>
      <c r="K510" s="4" t="s">
        <v>33</v>
      </c>
      <c r="L510" s="4" t="s">
        <v>33</v>
      </c>
      <c r="M510" s="4" t="s">
        <v>14</v>
      </c>
      <c r="N510" s="4" t="s">
        <v>66</v>
      </c>
      <c r="O510" s="1" t="s">
        <v>107</v>
      </c>
      <c r="P510" s="9">
        <v>0</v>
      </c>
      <c r="Q510" s="30" t="s">
        <v>55</v>
      </c>
      <c r="R510" s="9">
        <v>1</v>
      </c>
      <c r="S510" s="30" t="s">
        <v>4</v>
      </c>
      <c r="T510" s="1" t="s">
        <v>4</v>
      </c>
      <c r="U510" s="1" t="s">
        <v>33</v>
      </c>
      <c r="V510" s="1" t="str">
        <f t="shared" si="21"/>
        <v>N</v>
      </c>
      <c r="W510" s="1" t="s">
        <v>28</v>
      </c>
      <c r="X510" s="8">
        <f>IF(W510="TFT",INDEX('Unit Cost Source Data'!$L$2:$L$87,MATCH('Measurement and Pricing Data'!C510,'Unit Cost Source Data'!$A$2:$A$87,0)),IF(W510="Volume",INDEX('Unit Cost Source Data'!$M$2:$M$87,MATCH('Measurement and Pricing Data'!C510,'Unit Cost Source Data'!$A$2:$A$87,0)),IF(W510="Height",INDEX('Unit Cost Source Data'!$N$2:$N$87,MATCH('Measurement and Pricing Data'!C510,'Unit Cost Source Data'!$A$2:$A$87,0)),"n/a")))</f>
        <v>112.20423487978621</v>
      </c>
      <c r="Y510" s="27">
        <f>IF(W510="TFT",(F510/G510)^2*PI()/4*G510*X510,IF(W510="Volume",PI()*4/3*(H510/2)^2*H510/2*X510,IF(W510="DRT",INDEX('Unit Cost Source Data'!$K$2:$K$87,MATCH('Measurement and Pricing Data'!C510,'Unit Cost Source Data'!$A$2:$A$87,0)),IF(W510="CCT",(1.08)^E510*INDEX('Unit Cost Source Data'!$K$2:$K$87,MATCH('Measurement and Pricing Data'!C510,'Unit Cost Source Data'!$A$2:$A$87,0))*2.5,IF(W510="Height",X510*H510)))))</f>
        <v>2203.125</v>
      </c>
      <c r="Z510" s="27">
        <f>IF(W510="CCT","n/a",INDEX('Unit Cost Source Data'!$K$2:$K$87,MATCH('Measurement and Pricing Data'!C510,'Unit Cost Source Data'!$A$2:$A$87,0))*1.5)</f>
        <v>528.75</v>
      </c>
      <c r="AA510" s="15">
        <f t="shared" si="22"/>
        <v>2731.875</v>
      </c>
      <c r="AB510" s="15">
        <f t="shared" si="23"/>
        <v>2700</v>
      </c>
    </row>
    <row r="511" spans="1:28" ht="28.8" x14ac:dyDescent="0.3">
      <c r="A511" s="1">
        <v>510</v>
      </c>
      <c r="B511" s="1">
        <v>1</v>
      </c>
      <c r="C511" s="6" t="s">
        <v>77</v>
      </c>
      <c r="D511" s="1" t="str">
        <f>INDEX('Name Conversion Table'!$B$2:$B$31,MATCH('Measurement and Pricing Data'!C511,'Name Conversion Table'!$A$2:$A$31,0))</f>
        <v>Avocado</v>
      </c>
      <c r="E511" s="1" t="s">
        <v>4</v>
      </c>
      <c r="F511" s="39">
        <v>10</v>
      </c>
      <c r="G511" s="10">
        <v>2</v>
      </c>
      <c r="H511" s="4">
        <v>15</v>
      </c>
      <c r="I511" s="4" t="s">
        <v>33</v>
      </c>
      <c r="J511" s="4" t="s">
        <v>94</v>
      </c>
      <c r="K511" s="4" t="s">
        <v>33</v>
      </c>
      <c r="L511" s="4" t="s">
        <v>33</v>
      </c>
      <c r="M511" s="4" t="s">
        <v>14</v>
      </c>
      <c r="N511" s="4" t="s">
        <v>66</v>
      </c>
      <c r="O511" s="1" t="s">
        <v>107</v>
      </c>
      <c r="P511" s="9">
        <v>0</v>
      </c>
      <c r="Q511" s="30" t="s">
        <v>55</v>
      </c>
      <c r="R511" s="9">
        <v>1</v>
      </c>
      <c r="S511" s="30" t="s">
        <v>4</v>
      </c>
      <c r="T511" s="1" t="s">
        <v>4</v>
      </c>
      <c r="U511" s="1" t="s">
        <v>33</v>
      </c>
      <c r="V511" s="1" t="str">
        <f t="shared" si="21"/>
        <v>N</v>
      </c>
      <c r="W511" s="1" t="s">
        <v>28</v>
      </c>
      <c r="X511" s="8">
        <f>IF(W511="TFT",INDEX('Unit Cost Source Data'!$L$2:$L$87,MATCH('Measurement and Pricing Data'!C511,'Unit Cost Source Data'!$A$2:$A$87,0)),IF(W511="Volume",INDEX('Unit Cost Source Data'!$M$2:$M$87,MATCH('Measurement and Pricing Data'!C511,'Unit Cost Source Data'!$A$2:$A$87,0)),IF(W511="Height",INDEX('Unit Cost Source Data'!$N$2:$N$87,MATCH('Measurement and Pricing Data'!C511,'Unit Cost Source Data'!$A$2:$A$87,0)),"n/a")))</f>
        <v>112.20423487978621</v>
      </c>
      <c r="Y511" s="27">
        <f>IF(W511="TFT",(F511/G511)^2*PI()/4*G511*X511,IF(W511="Volume",PI()*4/3*(H511/2)^2*H511/2*X511,IF(W511="DRT",INDEX('Unit Cost Source Data'!$K$2:$K$87,MATCH('Measurement and Pricing Data'!C511,'Unit Cost Source Data'!$A$2:$A$87,0)),IF(W511="CCT",(1.08)^E511*INDEX('Unit Cost Source Data'!$K$2:$K$87,MATCH('Measurement and Pricing Data'!C511,'Unit Cost Source Data'!$A$2:$A$87,0))*2.5,IF(W511="Height",X511*H511)))))</f>
        <v>4406.25</v>
      </c>
      <c r="Z511" s="27">
        <f>IF(W511="CCT","n/a",INDEX('Unit Cost Source Data'!$K$2:$K$87,MATCH('Measurement and Pricing Data'!C511,'Unit Cost Source Data'!$A$2:$A$87,0))*1.5)</f>
        <v>528.75</v>
      </c>
      <c r="AA511" s="15">
        <f t="shared" si="22"/>
        <v>4935</v>
      </c>
      <c r="AB511" s="15">
        <f t="shared" si="23"/>
        <v>4900</v>
      </c>
    </row>
    <row r="512" spans="1:28" ht="28.8" x14ac:dyDescent="0.3">
      <c r="A512" s="1">
        <v>511</v>
      </c>
      <c r="B512" s="1">
        <v>1</v>
      </c>
      <c r="C512" s="6" t="s">
        <v>77</v>
      </c>
      <c r="D512" s="1" t="str">
        <f>INDEX('Name Conversion Table'!$B$2:$B$31,MATCH('Measurement and Pricing Data'!C512,'Name Conversion Table'!$A$2:$A$31,0))</f>
        <v>Avocado</v>
      </c>
      <c r="E512" s="1" t="s">
        <v>4</v>
      </c>
      <c r="F512" s="39">
        <v>7</v>
      </c>
      <c r="G512" s="10">
        <v>1</v>
      </c>
      <c r="H512" s="4">
        <v>15</v>
      </c>
      <c r="I512" s="4" t="s">
        <v>33</v>
      </c>
      <c r="J512" s="4" t="s">
        <v>94</v>
      </c>
      <c r="K512" s="4" t="s">
        <v>33</v>
      </c>
      <c r="L512" s="4" t="s">
        <v>33</v>
      </c>
      <c r="M512" s="4" t="s">
        <v>95</v>
      </c>
      <c r="N512" s="4" t="s">
        <v>66</v>
      </c>
      <c r="O512" s="1" t="s">
        <v>107</v>
      </c>
      <c r="P512" s="9">
        <v>0.5</v>
      </c>
      <c r="Q512" s="30" t="s">
        <v>72</v>
      </c>
      <c r="R512" s="9">
        <v>1</v>
      </c>
      <c r="S512" s="30" t="s">
        <v>4</v>
      </c>
      <c r="T512" s="1" t="s">
        <v>4</v>
      </c>
      <c r="U512" s="1" t="s">
        <v>33</v>
      </c>
      <c r="V512" s="1" t="str">
        <f t="shared" si="21"/>
        <v>Y</v>
      </c>
      <c r="W512" s="1" t="s">
        <v>28</v>
      </c>
      <c r="X512" s="8">
        <f>IF(W512="TFT",INDEX('Unit Cost Source Data'!$L$2:$L$87,MATCH('Measurement and Pricing Data'!C512,'Unit Cost Source Data'!$A$2:$A$87,0)),IF(W512="Volume",INDEX('Unit Cost Source Data'!$M$2:$M$87,MATCH('Measurement and Pricing Data'!C512,'Unit Cost Source Data'!$A$2:$A$87,0)),IF(W512="Height",INDEX('Unit Cost Source Data'!$N$2:$N$87,MATCH('Measurement and Pricing Data'!C512,'Unit Cost Source Data'!$A$2:$A$87,0)),"n/a")))</f>
        <v>112.20423487978621</v>
      </c>
      <c r="Y512" s="27">
        <f>IF(W512="TFT",(F512/G512)^2*PI()/4*G512*X512,IF(W512="Volume",PI()*4/3*(H512/2)^2*H512/2*X512,IF(W512="DRT",INDEX('Unit Cost Source Data'!$K$2:$K$87,MATCH('Measurement and Pricing Data'!C512,'Unit Cost Source Data'!$A$2:$A$87,0)),IF(W512="CCT",(1.08)^E512*INDEX('Unit Cost Source Data'!$K$2:$K$87,MATCH('Measurement and Pricing Data'!C512,'Unit Cost Source Data'!$A$2:$A$87,0))*2.5,IF(W512="Height",X512*H512)))))</f>
        <v>4318.125</v>
      </c>
      <c r="Z512" s="27">
        <f>IF(W512="CCT","n/a",INDEX('Unit Cost Source Data'!$K$2:$K$87,MATCH('Measurement and Pricing Data'!C512,'Unit Cost Source Data'!$A$2:$A$87,0))*1.5)</f>
        <v>528.75</v>
      </c>
      <c r="AA512" s="15">
        <f t="shared" si="22"/>
        <v>2159.0625</v>
      </c>
      <c r="AB512" s="15">
        <f t="shared" si="23"/>
        <v>2200</v>
      </c>
    </row>
    <row r="513" spans="1:28" ht="28.8" x14ac:dyDescent="0.3">
      <c r="A513" s="1">
        <v>512</v>
      </c>
      <c r="B513" s="1">
        <v>1</v>
      </c>
      <c r="C513" s="6" t="s">
        <v>77</v>
      </c>
      <c r="D513" s="1" t="str">
        <f>INDEX('Name Conversion Table'!$B$2:$B$31,MATCH('Measurement and Pricing Data'!C513,'Name Conversion Table'!$A$2:$A$31,0))</f>
        <v>Avocado</v>
      </c>
      <c r="E513" s="1" t="s">
        <v>4</v>
      </c>
      <c r="F513" s="39">
        <v>13</v>
      </c>
      <c r="G513" s="10">
        <v>2</v>
      </c>
      <c r="H513" s="4">
        <v>15</v>
      </c>
      <c r="I513" s="4" t="s">
        <v>33</v>
      </c>
      <c r="J513" s="4" t="s">
        <v>94</v>
      </c>
      <c r="K513" s="4" t="s">
        <v>33</v>
      </c>
      <c r="L513" s="4" t="s">
        <v>33</v>
      </c>
      <c r="M513" s="4" t="s">
        <v>14</v>
      </c>
      <c r="N513" s="4" t="s">
        <v>66</v>
      </c>
      <c r="O513" s="1" t="s">
        <v>107</v>
      </c>
      <c r="P513" s="9">
        <v>0</v>
      </c>
      <c r="Q513" s="30" t="s">
        <v>55</v>
      </c>
      <c r="R513" s="9">
        <v>1</v>
      </c>
      <c r="S513" s="30" t="s">
        <v>4</v>
      </c>
      <c r="T513" s="1" t="s">
        <v>4</v>
      </c>
      <c r="U513" s="1" t="s">
        <v>33</v>
      </c>
      <c r="V513" s="1" t="str">
        <f t="shared" si="21"/>
        <v>N</v>
      </c>
      <c r="W513" s="1" t="s">
        <v>28</v>
      </c>
      <c r="X513" s="8">
        <f>IF(W513="TFT",INDEX('Unit Cost Source Data'!$L$2:$L$87,MATCH('Measurement and Pricing Data'!C513,'Unit Cost Source Data'!$A$2:$A$87,0)),IF(W513="Volume",INDEX('Unit Cost Source Data'!$M$2:$M$87,MATCH('Measurement and Pricing Data'!C513,'Unit Cost Source Data'!$A$2:$A$87,0)),IF(W513="Height",INDEX('Unit Cost Source Data'!$N$2:$N$87,MATCH('Measurement and Pricing Data'!C513,'Unit Cost Source Data'!$A$2:$A$87,0)),"n/a")))</f>
        <v>112.20423487978621</v>
      </c>
      <c r="Y513" s="27">
        <f>IF(W513="TFT",(F513/G513)^2*PI()/4*G513*X513,IF(W513="Volume",PI()*4/3*(H513/2)^2*H513/2*X513,IF(W513="DRT",INDEX('Unit Cost Source Data'!$K$2:$K$87,MATCH('Measurement and Pricing Data'!C513,'Unit Cost Source Data'!$A$2:$A$87,0)),IF(W513="CCT",(1.08)^E513*INDEX('Unit Cost Source Data'!$K$2:$K$87,MATCH('Measurement and Pricing Data'!C513,'Unit Cost Source Data'!$A$2:$A$87,0))*2.5,IF(W513="Height",X513*H513)))))</f>
        <v>7446.5625</v>
      </c>
      <c r="Z513" s="27">
        <f>IF(W513="CCT","n/a",INDEX('Unit Cost Source Data'!$K$2:$K$87,MATCH('Measurement and Pricing Data'!C513,'Unit Cost Source Data'!$A$2:$A$87,0))*1.5)</f>
        <v>528.75</v>
      </c>
      <c r="AA513" s="15">
        <f t="shared" si="22"/>
        <v>7975.3125</v>
      </c>
      <c r="AB513" s="15">
        <f t="shared" si="23"/>
        <v>8000</v>
      </c>
    </row>
    <row r="514" spans="1:28" ht="28.8" x14ac:dyDescent="0.3">
      <c r="A514" s="1">
        <v>513</v>
      </c>
      <c r="B514" s="1">
        <v>1</v>
      </c>
      <c r="C514" s="6" t="s">
        <v>77</v>
      </c>
      <c r="D514" s="1" t="str">
        <f>INDEX('Name Conversion Table'!$B$2:$B$31,MATCH('Measurement and Pricing Data'!C514,'Name Conversion Table'!$A$2:$A$31,0))</f>
        <v>Avocado</v>
      </c>
      <c r="E514" s="1" t="s">
        <v>4</v>
      </c>
      <c r="F514" s="39">
        <v>5</v>
      </c>
      <c r="G514" s="10">
        <v>1</v>
      </c>
      <c r="H514" s="4">
        <v>15</v>
      </c>
      <c r="I514" s="4" t="s">
        <v>33</v>
      </c>
      <c r="J514" s="4" t="s">
        <v>94</v>
      </c>
      <c r="K514" s="4" t="s">
        <v>33</v>
      </c>
      <c r="L514" s="4" t="s">
        <v>33</v>
      </c>
      <c r="M514" s="4" t="s">
        <v>14</v>
      </c>
      <c r="N514" s="4" t="s">
        <v>66</v>
      </c>
      <c r="O514" s="1" t="s">
        <v>107</v>
      </c>
      <c r="P514" s="9">
        <v>0</v>
      </c>
      <c r="Q514" s="30" t="s">
        <v>55</v>
      </c>
      <c r="R514" s="9">
        <v>1</v>
      </c>
      <c r="S514" s="30" t="s">
        <v>4</v>
      </c>
      <c r="T514" s="1" t="s">
        <v>4</v>
      </c>
      <c r="U514" s="1" t="s">
        <v>33</v>
      </c>
      <c r="V514" s="1" t="str">
        <f t="shared" ref="V514:V533" si="24">IF(P514&gt;0,"Y","N")</f>
        <v>N</v>
      </c>
      <c r="W514" s="1" t="s">
        <v>28</v>
      </c>
      <c r="X514" s="8">
        <f>IF(W514="TFT",INDEX('Unit Cost Source Data'!$L$2:$L$87,MATCH('Measurement and Pricing Data'!C514,'Unit Cost Source Data'!$A$2:$A$87,0)),IF(W514="Volume",INDEX('Unit Cost Source Data'!$M$2:$M$87,MATCH('Measurement and Pricing Data'!C514,'Unit Cost Source Data'!$A$2:$A$87,0)),IF(W514="Height",INDEX('Unit Cost Source Data'!$N$2:$N$87,MATCH('Measurement and Pricing Data'!C514,'Unit Cost Source Data'!$A$2:$A$87,0)),"n/a")))</f>
        <v>112.20423487978621</v>
      </c>
      <c r="Y514" s="27">
        <f>IF(W514="TFT",(F514/G514)^2*PI()/4*G514*X514,IF(W514="Volume",PI()*4/3*(H514/2)^2*H514/2*X514,IF(W514="DRT",INDEX('Unit Cost Source Data'!$K$2:$K$87,MATCH('Measurement and Pricing Data'!C514,'Unit Cost Source Data'!$A$2:$A$87,0)),IF(W514="CCT",(1.08)^E514*INDEX('Unit Cost Source Data'!$K$2:$K$87,MATCH('Measurement and Pricing Data'!C514,'Unit Cost Source Data'!$A$2:$A$87,0))*2.5,IF(W514="Height",X514*H514)))))</f>
        <v>2203.125</v>
      </c>
      <c r="Z514" s="27">
        <f>IF(W514="CCT","n/a",INDEX('Unit Cost Source Data'!$K$2:$K$87,MATCH('Measurement and Pricing Data'!C514,'Unit Cost Source Data'!$A$2:$A$87,0))*1.5)</f>
        <v>528.75</v>
      </c>
      <c r="AA514" s="15">
        <f t="shared" ref="AA514:AA577" si="25">B514*IF(W514="CCT",(Y514*R514)-(Y514*P514),IF(P514&gt;0,(Y514*R514+Z514)-(Y514*P514+Z514),Y514*R514+Z514))</f>
        <v>2731.875</v>
      </c>
      <c r="AB514" s="15">
        <f t="shared" ref="AB514:AB577" si="26">ROUND(AA514,2-(1+INT(LOG10(ABS(AA514)))))</f>
        <v>2700</v>
      </c>
    </row>
    <row r="515" spans="1:28" ht="28.8" x14ac:dyDescent="0.3">
      <c r="A515" s="1">
        <v>514</v>
      </c>
      <c r="B515" s="1">
        <v>1</v>
      </c>
      <c r="C515" s="6" t="s">
        <v>44</v>
      </c>
      <c r="D515" s="1" t="str">
        <f>INDEX('Name Conversion Table'!$B$2:$B$31,MATCH('Measurement and Pricing Data'!C515,'Name Conversion Table'!$A$2:$A$31,0))</f>
        <v>Coast Live Oak</v>
      </c>
      <c r="E515" s="1" t="s">
        <v>4</v>
      </c>
      <c r="F515" s="39">
        <v>18</v>
      </c>
      <c r="G515" s="10">
        <v>1</v>
      </c>
      <c r="H515" s="4">
        <v>25</v>
      </c>
      <c r="I515" s="4" t="s">
        <v>33</v>
      </c>
      <c r="J515" s="4" t="s">
        <v>94</v>
      </c>
      <c r="K515" s="4" t="s">
        <v>33</v>
      </c>
      <c r="L515" s="4" t="s">
        <v>32</v>
      </c>
      <c r="M515" s="4" t="s">
        <v>63</v>
      </c>
      <c r="N515" s="4" t="s">
        <v>66</v>
      </c>
      <c r="O515" s="1" t="s">
        <v>107</v>
      </c>
      <c r="P515" s="9">
        <v>0.5</v>
      </c>
      <c r="Q515" s="30" t="s">
        <v>60</v>
      </c>
      <c r="R515" s="9">
        <v>0.6</v>
      </c>
      <c r="S515" s="30" t="s">
        <v>175</v>
      </c>
      <c r="T515" s="1" t="s">
        <v>4</v>
      </c>
      <c r="U515" s="1" t="s">
        <v>33</v>
      </c>
      <c r="V515" s="1" t="str">
        <f t="shared" si="24"/>
        <v>Y</v>
      </c>
      <c r="W515" s="1" t="s">
        <v>28</v>
      </c>
      <c r="X515" s="8">
        <f>IF(W515="TFT",INDEX('Unit Cost Source Data'!$L$2:$L$87,MATCH('Measurement and Pricing Data'!C515,'Unit Cost Source Data'!$A$2:$A$87,0)),IF(W515="Volume",INDEX('Unit Cost Source Data'!$M$2:$M$87,MATCH('Measurement and Pricing Data'!C515,'Unit Cost Source Data'!$A$2:$A$87,0)),IF(W515="Height",INDEX('Unit Cost Source Data'!$N$2:$N$87,MATCH('Measurement and Pricing Data'!C515,'Unit Cost Source Data'!$A$2:$A$87,0)),"n/a")))</f>
        <v>62.700681380483083</v>
      </c>
      <c r="Y515" s="27">
        <f>IF(W515="TFT",(F515/G515)^2*PI()/4*G515*X515,IF(W515="Volume",PI()*4/3*(H515/2)^2*H515/2*X515,IF(W515="DRT",INDEX('Unit Cost Source Data'!$K$2:$K$87,MATCH('Measurement and Pricing Data'!C515,'Unit Cost Source Data'!$A$2:$A$87,0)),IF(W515="CCT",(1.08)^E515*INDEX('Unit Cost Source Data'!$K$2:$K$87,MATCH('Measurement and Pricing Data'!C515,'Unit Cost Source Data'!$A$2:$A$87,0))*2.5,IF(W515="Height",X515*H515)))))</f>
        <v>15955.379999999997</v>
      </c>
      <c r="Z515" s="27">
        <f>IF(W515="CCT","n/a",INDEX('Unit Cost Source Data'!$K$2:$K$87,MATCH('Measurement and Pricing Data'!C515,'Unit Cost Source Data'!$A$2:$A$87,0))*1.5)</f>
        <v>295.46999999999997</v>
      </c>
      <c r="AA515" s="15">
        <f t="shared" si="25"/>
        <v>1595.5379999999986</v>
      </c>
      <c r="AB515" s="15">
        <f t="shared" si="26"/>
        <v>1600</v>
      </c>
    </row>
    <row r="516" spans="1:28" ht="28.8" x14ac:dyDescent="0.3">
      <c r="A516" s="1">
        <v>515</v>
      </c>
      <c r="B516" s="1">
        <v>2</v>
      </c>
      <c r="C516" s="6" t="s">
        <v>77</v>
      </c>
      <c r="D516" s="1" t="str">
        <f>INDEX('Name Conversion Table'!$B$2:$B$31,MATCH('Measurement and Pricing Data'!C516,'Name Conversion Table'!$A$2:$A$31,0))</f>
        <v>Avocado</v>
      </c>
      <c r="E516" s="1" t="s">
        <v>4</v>
      </c>
      <c r="F516" s="39">
        <v>8</v>
      </c>
      <c r="G516" s="10">
        <v>1</v>
      </c>
      <c r="H516" s="4">
        <v>18</v>
      </c>
      <c r="I516" s="4" t="s">
        <v>33</v>
      </c>
      <c r="J516" s="4" t="s">
        <v>94</v>
      </c>
      <c r="K516" s="4" t="s">
        <v>33</v>
      </c>
      <c r="L516" s="4" t="s">
        <v>33</v>
      </c>
      <c r="M516" s="4" t="s">
        <v>14</v>
      </c>
      <c r="N516" s="4" t="s">
        <v>66</v>
      </c>
      <c r="O516" s="1" t="s">
        <v>107</v>
      </c>
      <c r="P516" s="9">
        <v>0</v>
      </c>
      <c r="Q516" s="30" t="s">
        <v>55</v>
      </c>
      <c r="R516" s="9">
        <v>1</v>
      </c>
      <c r="S516" s="30" t="s">
        <v>4</v>
      </c>
      <c r="T516" s="1" t="s">
        <v>4</v>
      </c>
      <c r="U516" s="1" t="s">
        <v>33</v>
      </c>
      <c r="V516" s="1" t="str">
        <f t="shared" si="24"/>
        <v>N</v>
      </c>
      <c r="W516" s="1" t="s">
        <v>28</v>
      </c>
      <c r="X516" s="8">
        <f>IF(W516="TFT",INDEX('Unit Cost Source Data'!$L$2:$L$87,MATCH('Measurement and Pricing Data'!C516,'Unit Cost Source Data'!$A$2:$A$87,0)),IF(W516="Volume",INDEX('Unit Cost Source Data'!$M$2:$M$87,MATCH('Measurement and Pricing Data'!C516,'Unit Cost Source Data'!$A$2:$A$87,0)),IF(W516="Height",INDEX('Unit Cost Source Data'!$N$2:$N$87,MATCH('Measurement and Pricing Data'!C516,'Unit Cost Source Data'!$A$2:$A$87,0)),"n/a")))</f>
        <v>112.20423487978621</v>
      </c>
      <c r="Y516" s="27">
        <f>IF(W516="TFT",(F516/G516)^2*PI()/4*G516*X516,IF(W516="Volume",PI()*4/3*(H516/2)^2*H516/2*X516,IF(W516="DRT",INDEX('Unit Cost Source Data'!$K$2:$K$87,MATCH('Measurement and Pricing Data'!C516,'Unit Cost Source Data'!$A$2:$A$87,0)),IF(W516="CCT",(1.08)^E516*INDEX('Unit Cost Source Data'!$K$2:$K$87,MATCH('Measurement and Pricing Data'!C516,'Unit Cost Source Data'!$A$2:$A$87,0))*2.5,IF(W516="Height",X516*H516)))))</f>
        <v>5640</v>
      </c>
      <c r="Z516" s="27">
        <f>IF(W516="CCT","n/a",INDEX('Unit Cost Source Data'!$K$2:$K$87,MATCH('Measurement and Pricing Data'!C516,'Unit Cost Source Data'!$A$2:$A$87,0))*1.5)</f>
        <v>528.75</v>
      </c>
      <c r="AA516" s="15">
        <f t="shared" si="25"/>
        <v>12337.5</v>
      </c>
      <c r="AB516" s="15">
        <f t="shared" si="26"/>
        <v>12000</v>
      </c>
    </row>
    <row r="517" spans="1:28" ht="28.8" x14ac:dyDescent="0.3">
      <c r="A517" s="1">
        <v>516</v>
      </c>
      <c r="B517" s="1">
        <v>1</v>
      </c>
      <c r="C517" s="6" t="s">
        <v>44</v>
      </c>
      <c r="D517" s="1" t="str">
        <f>INDEX('Name Conversion Table'!$B$2:$B$31,MATCH('Measurement and Pricing Data'!C517,'Name Conversion Table'!$A$2:$A$31,0))</f>
        <v>Coast Live Oak</v>
      </c>
      <c r="E517" s="1" t="s">
        <v>4</v>
      </c>
      <c r="F517" s="39">
        <v>14</v>
      </c>
      <c r="G517" s="10">
        <v>1</v>
      </c>
      <c r="H517" s="4">
        <v>25</v>
      </c>
      <c r="I517" s="4" t="s">
        <v>33</v>
      </c>
      <c r="J517" s="4" t="s">
        <v>94</v>
      </c>
      <c r="K517" s="4" t="s">
        <v>33</v>
      </c>
      <c r="L517" s="4" t="s">
        <v>32</v>
      </c>
      <c r="M517" s="4" t="s">
        <v>95</v>
      </c>
      <c r="N517" s="4" t="s">
        <v>66</v>
      </c>
      <c r="O517" s="1" t="s">
        <v>107</v>
      </c>
      <c r="P517" s="9">
        <v>0.4</v>
      </c>
      <c r="Q517" s="30" t="s">
        <v>108</v>
      </c>
      <c r="R517" s="9">
        <v>1</v>
      </c>
      <c r="S517" s="30" t="s">
        <v>4</v>
      </c>
      <c r="T517" s="1" t="s">
        <v>4</v>
      </c>
      <c r="U517" s="1" t="s">
        <v>33</v>
      </c>
      <c r="V517" s="1" t="str">
        <f t="shared" si="24"/>
        <v>Y</v>
      </c>
      <c r="W517" s="1" t="s">
        <v>28</v>
      </c>
      <c r="X517" s="8">
        <f>IF(W517="TFT",INDEX('Unit Cost Source Data'!$L$2:$L$87,MATCH('Measurement and Pricing Data'!C517,'Unit Cost Source Data'!$A$2:$A$87,0)),IF(W517="Volume",INDEX('Unit Cost Source Data'!$M$2:$M$87,MATCH('Measurement and Pricing Data'!C517,'Unit Cost Source Data'!$A$2:$A$87,0)),IF(W517="Height",INDEX('Unit Cost Source Data'!$N$2:$N$87,MATCH('Measurement and Pricing Data'!C517,'Unit Cost Source Data'!$A$2:$A$87,0)),"n/a")))</f>
        <v>62.700681380483083</v>
      </c>
      <c r="Y517" s="27">
        <f>IF(W517="TFT",(F517/G517)^2*PI()/4*G517*X517,IF(W517="Volume",PI()*4/3*(H517/2)^2*H517/2*X517,IF(W517="DRT",INDEX('Unit Cost Source Data'!$K$2:$K$87,MATCH('Measurement and Pricing Data'!C517,'Unit Cost Source Data'!$A$2:$A$87,0)),IF(W517="CCT",(1.08)^E517*INDEX('Unit Cost Source Data'!$K$2:$K$87,MATCH('Measurement and Pricing Data'!C517,'Unit Cost Source Data'!$A$2:$A$87,0))*2.5,IF(W517="Height",X517*H517)))))</f>
        <v>9652.0199999999986</v>
      </c>
      <c r="Z517" s="27">
        <f>IF(W517="CCT","n/a",INDEX('Unit Cost Source Data'!$K$2:$K$87,MATCH('Measurement and Pricing Data'!C517,'Unit Cost Source Data'!$A$2:$A$87,0))*1.5)</f>
        <v>295.46999999999997</v>
      </c>
      <c r="AA517" s="15">
        <f t="shared" si="25"/>
        <v>5791.2119999999986</v>
      </c>
      <c r="AB517" s="15">
        <f t="shared" si="26"/>
        <v>5800</v>
      </c>
    </row>
    <row r="518" spans="1:28" ht="28.8" x14ac:dyDescent="0.3">
      <c r="A518" s="1">
        <v>517</v>
      </c>
      <c r="B518" s="1">
        <v>1</v>
      </c>
      <c r="C518" s="6" t="s">
        <v>77</v>
      </c>
      <c r="D518" s="1" t="str">
        <f>INDEX('Name Conversion Table'!$B$2:$B$31,MATCH('Measurement and Pricing Data'!C518,'Name Conversion Table'!$A$2:$A$31,0))</f>
        <v>Avocado</v>
      </c>
      <c r="E518" s="1" t="s">
        <v>4</v>
      </c>
      <c r="F518" s="39">
        <v>6</v>
      </c>
      <c r="G518" s="10">
        <v>1</v>
      </c>
      <c r="H518" s="4">
        <v>15</v>
      </c>
      <c r="I518" s="4" t="s">
        <v>33</v>
      </c>
      <c r="J518" s="4" t="s">
        <v>94</v>
      </c>
      <c r="K518" s="4" t="s">
        <v>33</v>
      </c>
      <c r="L518" s="4" t="s">
        <v>33</v>
      </c>
      <c r="M518" s="4" t="s">
        <v>14</v>
      </c>
      <c r="N518" s="4" t="s">
        <v>66</v>
      </c>
      <c r="O518" s="1" t="s">
        <v>107</v>
      </c>
      <c r="P518" s="9">
        <v>0</v>
      </c>
      <c r="Q518" s="30" t="s">
        <v>55</v>
      </c>
      <c r="R518" s="9">
        <v>1</v>
      </c>
      <c r="S518" s="30" t="s">
        <v>4</v>
      </c>
      <c r="T518" s="1" t="s">
        <v>4</v>
      </c>
      <c r="U518" s="1" t="s">
        <v>33</v>
      </c>
      <c r="V518" s="1" t="str">
        <f t="shared" si="24"/>
        <v>N</v>
      </c>
      <c r="W518" s="1" t="s">
        <v>28</v>
      </c>
      <c r="X518" s="8">
        <f>IF(W518="TFT",INDEX('Unit Cost Source Data'!$L$2:$L$87,MATCH('Measurement and Pricing Data'!C518,'Unit Cost Source Data'!$A$2:$A$87,0)),IF(W518="Volume",INDEX('Unit Cost Source Data'!$M$2:$M$87,MATCH('Measurement and Pricing Data'!C518,'Unit Cost Source Data'!$A$2:$A$87,0)),IF(W518="Height",INDEX('Unit Cost Source Data'!$N$2:$N$87,MATCH('Measurement and Pricing Data'!C518,'Unit Cost Source Data'!$A$2:$A$87,0)),"n/a")))</f>
        <v>112.20423487978621</v>
      </c>
      <c r="Y518" s="27">
        <f>IF(W518="TFT",(F518/G518)^2*PI()/4*G518*X518,IF(W518="Volume",PI()*4/3*(H518/2)^2*H518/2*X518,IF(W518="DRT",INDEX('Unit Cost Source Data'!$K$2:$K$87,MATCH('Measurement and Pricing Data'!C518,'Unit Cost Source Data'!$A$2:$A$87,0)),IF(W518="CCT",(1.08)^E518*INDEX('Unit Cost Source Data'!$K$2:$K$87,MATCH('Measurement and Pricing Data'!C518,'Unit Cost Source Data'!$A$2:$A$87,0))*2.5,IF(W518="Height",X518*H518)))))</f>
        <v>3172.5</v>
      </c>
      <c r="Z518" s="27">
        <f>IF(W518="CCT","n/a",INDEX('Unit Cost Source Data'!$K$2:$K$87,MATCH('Measurement and Pricing Data'!C518,'Unit Cost Source Data'!$A$2:$A$87,0))*1.5)</f>
        <v>528.75</v>
      </c>
      <c r="AA518" s="15">
        <f t="shared" si="25"/>
        <v>3701.25</v>
      </c>
      <c r="AB518" s="15">
        <f t="shared" si="26"/>
        <v>3700</v>
      </c>
    </row>
    <row r="519" spans="1:28" ht="28.8" x14ac:dyDescent="0.3">
      <c r="A519" s="1">
        <v>518</v>
      </c>
      <c r="B519" s="1">
        <v>1</v>
      </c>
      <c r="C519" s="6" t="s">
        <v>77</v>
      </c>
      <c r="D519" s="1" t="str">
        <f>INDEX('Name Conversion Table'!$B$2:$B$31,MATCH('Measurement and Pricing Data'!C519,'Name Conversion Table'!$A$2:$A$31,0))</f>
        <v>Avocado</v>
      </c>
      <c r="E519" s="1" t="s">
        <v>4</v>
      </c>
      <c r="F519" s="39">
        <v>12</v>
      </c>
      <c r="G519" s="10">
        <v>2</v>
      </c>
      <c r="H519" s="4">
        <v>18</v>
      </c>
      <c r="I519" s="4" t="s">
        <v>33</v>
      </c>
      <c r="J519" s="4" t="s">
        <v>94</v>
      </c>
      <c r="K519" s="4" t="s">
        <v>33</v>
      </c>
      <c r="L519" s="4" t="s">
        <v>33</v>
      </c>
      <c r="M519" s="4" t="s">
        <v>14</v>
      </c>
      <c r="N519" s="4" t="s">
        <v>66</v>
      </c>
      <c r="O519" s="1" t="s">
        <v>107</v>
      </c>
      <c r="P519" s="9">
        <v>0</v>
      </c>
      <c r="Q519" s="30" t="s">
        <v>55</v>
      </c>
      <c r="R519" s="9">
        <v>1</v>
      </c>
      <c r="S519" s="30" t="s">
        <v>4</v>
      </c>
      <c r="T519" s="1" t="s">
        <v>4</v>
      </c>
      <c r="U519" s="1" t="s">
        <v>33</v>
      </c>
      <c r="V519" s="1" t="str">
        <f t="shared" si="24"/>
        <v>N</v>
      </c>
      <c r="W519" s="1" t="s">
        <v>28</v>
      </c>
      <c r="X519" s="8">
        <f>IF(W519="TFT",INDEX('Unit Cost Source Data'!$L$2:$L$87,MATCH('Measurement and Pricing Data'!C519,'Unit Cost Source Data'!$A$2:$A$87,0)),IF(W519="Volume",INDEX('Unit Cost Source Data'!$M$2:$M$87,MATCH('Measurement and Pricing Data'!C519,'Unit Cost Source Data'!$A$2:$A$87,0)),IF(W519="Height",INDEX('Unit Cost Source Data'!$N$2:$N$87,MATCH('Measurement and Pricing Data'!C519,'Unit Cost Source Data'!$A$2:$A$87,0)),"n/a")))</f>
        <v>112.20423487978621</v>
      </c>
      <c r="Y519" s="27">
        <f>IF(W519="TFT",(F519/G519)^2*PI()/4*G519*X519,IF(W519="Volume",PI()*4/3*(H519/2)^2*H519/2*X519,IF(W519="DRT",INDEX('Unit Cost Source Data'!$K$2:$K$87,MATCH('Measurement and Pricing Data'!C519,'Unit Cost Source Data'!$A$2:$A$87,0)),IF(W519="CCT",(1.08)^E519*INDEX('Unit Cost Source Data'!$K$2:$K$87,MATCH('Measurement and Pricing Data'!C519,'Unit Cost Source Data'!$A$2:$A$87,0))*2.5,IF(W519="Height",X519*H519)))))</f>
        <v>6345</v>
      </c>
      <c r="Z519" s="27">
        <f>IF(W519="CCT","n/a",INDEX('Unit Cost Source Data'!$K$2:$K$87,MATCH('Measurement and Pricing Data'!C519,'Unit Cost Source Data'!$A$2:$A$87,0))*1.5)</f>
        <v>528.75</v>
      </c>
      <c r="AA519" s="15">
        <f t="shared" si="25"/>
        <v>6873.75</v>
      </c>
      <c r="AB519" s="15">
        <f t="shared" si="26"/>
        <v>6900</v>
      </c>
    </row>
    <row r="520" spans="1:28" ht="28.8" x14ac:dyDescent="0.3">
      <c r="A520" s="1">
        <v>519</v>
      </c>
      <c r="B520" s="1">
        <v>1</v>
      </c>
      <c r="C520" s="6" t="s">
        <v>77</v>
      </c>
      <c r="D520" s="1" t="str">
        <f>INDEX('Name Conversion Table'!$B$2:$B$31,MATCH('Measurement and Pricing Data'!C520,'Name Conversion Table'!$A$2:$A$31,0))</f>
        <v>Avocado</v>
      </c>
      <c r="E520" s="1" t="s">
        <v>4</v>
      </c>
      <c r="F520" s="39">
        <v>9</v>
      </c>
      <c r="G520" s="10">
        <v>2</v>
      </c>
      <c r="H520" s="4">
        <v>15</v>
      </c>
      <c r="I520" s="4" t="s">
        <v>33</v>
      </c>
      <c r="J520" s="4" t="s">
        <v>94</v>
      </c>
      <c r="K520" s="4" t="s">
        <v>33</v>
      </c>
      <c r="L520" s="4" t="s">
        <v>33</v>
      </c>
      <c r="M520" s="4" t="s">
        <v>14</v>
      </c>
      <c r="N520" s="4" t="s">
        <v>66</v>
      </c>
      <c r="O520" s="1" t="s">
        <v>107</v>
      </c>
      <c r="P520" s="9">
        <v>0</v>
      </c>
      <c r="Q520" s="30" t="s">
        <v>55</v>
      </c>
      <c r="R520" s="9">
        <v>1</v>
      </c>
      <c r="S520" s="30" t="s">
        <v>4</v>
      </c>
      <c r="T520" s="1" t="s">
        <v>4</v>
      </c>
      <c r="U520" s="1" t="s">
        <v>33</v>
      </c>
      <c r="V520" s="1" t="str">
        <f t="shared" si="24"/>
        <v>N</v>
      </c>
      <c r="W520" s="1" t="s">
        <v>28</v>
      </c>
      <c r="X520" s="8">
        <f>IF(W520="TFT",INDEX('Unit Cost Source Data'!$L$2:$L$87,MATCH('Measurement and Pricing Data'!C520,'Unit Cost Source Data'!$A$2:$A$87,0)),IF(W520="Volume",INDEX('Unit Cost Source Data'!$M$2:$M$87,MATCH('Measurement and Pricing Data'!C520,'Unit Cost Source Data'!$A$2:$A$87,0)),IF(W520="Height",INDEX('Unit Cost Source Data'!$N$2:$N$87,MATCH('Measurement and Pricing Data'!C520,'Unit Cost Source Data'!$A$2:$A$87,0)),"n/a")))</f>
        <v>112.20423487978621</v>
      </c>
      <c r="Y520" s="27">
        <f>IF(W520="TFT",(F520/G520)^2*PI()/4*G520*X520,IF(W520="Volume",PI()*4/3*(H520/2)^2*H520/2*X520,IF(W520="DRT",INDEX('Unit Cost Source Data'!$K$2:$K$87,MATCH('Measurement and Pricing Data'!C520,'Unit Cost Source Data'!$A$2:$A$87,0)),IF(W520="CCT",(1.08)^E520*INDEX('Unit Cost Source Data'!$K$2:$K$87,MATCH('Measurement and Pricing Data'!C520,'Unit Cost Source Data'!$A$2:$A$87,0))*2.5,IF(W520="Height",X520*H520)))))</f>
        <v>3569.0624999999995</v>
      </c>
      <c r="Z520" s="27">
        <f>IF(W520="CCT","n/a",INDEX('Unit Cost Source Data'!$K$2:$K$87,MATCH('Measurement and Pricing Data'!C520,'Unit Cost Source Data'!$A$2:$A$87,0))*1.5)</f>
        <v>528.75</v>
      </c>
      <c r="AA520" s="15">
        <f t="shared" si="25"/>
        <v>4097.8125</v>
      </c>
      <c r="AB520" s="15">
        <f t="shared" si="26"/>
        <v>4100</v>
      </c>
    </row>
    <row r="521" spans="1:28" ht="28.8" x14ac:dyDescent="0.3">
      <c r="A521" s="1">
        <v>520</v>
      </c>
      <c r="B521" s="1">
        <v>1</v>
      </c>
      <c r="C521" s="6" t="s">
        <v>44</v>
      </c>
      <c r="D521" s="1" t="str">
        <f>INDEX('Name Conversion Table'!$B$2:$B$31,MATCH('Measurement and Pricing Data'!C521,'Name Conversion Table'!$A$2:$A$31,0))</f>
        <v>Coast Live Oak</v>
      </c>
      <c r="E521" s="1" t="s">
        <v>4</v>
      </c>
      <c r="F521" s="39">
        <v>9</v>
      </c>
      <c r="G521" s="10">
        <v>1</v>
      </c>
      <c r="H521" s="4">
        <v>25</v>
      </c>
      <c r="I521" s="4" t="s">
        <v>33</v>
      </c>
      <c r="J521" s="4" t="s">
        <v>94</v>
      </c>
      <c r="K521" s="4" t="s">
        <v>33</v>
      </c>
      <c r="L521" s="4" t="s">
        <v>32</v>
      </c>
      <c r="M521" s="4" t="s">
        <v>63</v>
      </c>
      <c r="N521" s="4" t="s">
        <v>66</v>
      </c>
      <c r="O521" s="1" t="s">
        <v>107</v>
      </c>
      <c r="P521" s="9">
        <v>0.5</v>
      </c>
      <c r="Q521" s="30" t="s">
        <v>60</v>
      </c>
      <c r="R521" s="9">
        <v>0.8</v>
      </c>
      <c r="S521" s="30" t="s">
        <v>161</v>
      </c>
      <c r="T521" s="1" t="s">
        <v>4</v>
      </c>
      <c r="U521" s="1" t="s">
        <v>33</v>
      </c>
      <c r="V521" s="1" t="str">
        <f t="shared" si="24"/>
        <v>Y</v>
      </c>
      <c r="W521" s="1" t="s">
        <v>28</v>
      </c>
      <c r="X521" s="8">
        <f>IF(W521="TFT",INDEX('Unit Cost Source Data'!$L$2:$L$87,MATCH('Measurement and Pricing Data'!C521,'Unit Cost Source Data'!$A$2:$A$87,0)),IF(W521="Volume",INDEX('Unit Cost Source Data'!$M$2:$M$87,MATCH('Measurement and Pricing Data'!C521,'Unit Cost Source Data'!$A$2:$A$87,0)),IF(W521="Height",INDEX('Unit Cost Source Data'!$N$2:$N$87,MATCH('Measurement and Pricing Data'!C521,'Unit Cost Source Data'!$A$2:$A$87,0)),"n/a")))</f>
        <v>62.700681380483083</v>
      </c>
      <c r="Y521" s="27">
        <f>IF(W521="TFT",(F521/G521)^2*PI()/4*G521*X521,IF(W521="Volume",PI()*4/3*(H521/2)^2*H521/2*X521,IF(W521="DRT",INDEX('Unit Cost Source Data'!$K$2:$K$87,MATCH('Measurement and Pricing Data'!C521,'Unit Cost Source Data'!$A$2:$A$87,0)),IF(W521="CCT",(1.08)^E521*INDEX('Unit Cost Source Data'!$K$2:$K$87,MATCH('Measurement and Pricing Data'!C521,'Unit Cost Source Data'!$A$2:$A$87,0))*2.5,IF(W521="Height",X521*H521)))))</f>
        <v>3988.8449999999993</v>
      </c>
      <c r="Z521" s="27">
        <f>IF(W521="CCT","n/a",INDEX('Unit Cost Source Data'!$K$2:$K$87,MATCH('Measurement and Pricing Data'!C521,'Unit Cost Source Data'!$A$2:$A$87,0))*1.5)</f>
        <v>295.46999999999997</v>
      </c>
      <c r="AA521" s="15">
        <f t="shared" si="25"/>
        <v>1196.6534999999999</v>
      </c>
      <c r="AB521" s="15">
        <f t="shared" si="26"/>
        <v>1200</v>
      </c>
    </row>
    <row r="522" spans="1:28" ht="28.8" x14ac:dyDescent="0.3">
      <c r="A522" s="1">
        <v>521</v>
      </c>
      <c r="B522" s="1">
        <v>1</v>
      </c>
      <c r="C522" s="6" t="s">
        <v>44</v>
      </c>
      <c r="D522" s="1" t="str">
        <f>INDEX('Name Conversion Table'!$B$2:$B$31,MATCH('Measurement and Pricing Data'!C522,'Name Conversion Table'!$A$2:$A$31,0))</f>
        <v>Coast Live Oak</v>
      </c>
      <c r="E522" s="1" t="s">
        <v>4</v>
      </c>
      <c r="F522" s="39">
        <v>27</v>
      </c>
      <c r="G522" s="10">
        <v>2</v>
      </c>
      <c r="H522" s="4">
        <v>30</v>
      </c>
      <c r="I522" s="4" t="s">
        <v>33</v>
      </c>
      <c r="J522" s="4" t="s">
        <v>94</v>
      </c>
      <c r="K522" s="4" t="s">
        <v>33</v>
      </c>
      <c r="L522" s="4" t="s">
        <v>32</v>
      </c>
      <c r="M522" s="4" t="s">
        <v>63</v>
      </c>
      <c r="N522" s="4" t="s">
        <v>66</v>
      </c>
      <c r="O522" s="1" t="s">
        <v>107</v>
      </c>
      <c r="P522" s="9">
        <v>0.6</v>
      </c>
      <c r="Q522" s="30" t="s">
        <v>60</v>
      </c>
      <c r="R522" s="9">
        <v>1</v>
      </c>
      <c r="S522" s="30" t="s">
        <v>4</v>
      </c>
      <c r="T522" s="1" t="s">
        <v>4</v>
      </c>
      <c r="U522" s="1" t="s">
        <v>33</v>
      </c>
      <c r="V522" s="1" t="str">
        <f t="shared" si="24"/>
        <v>Y</v>
      </c>
      <c r="W522" s="1" t="s">
        <v>28</v>
      </c>
      <c r="X522" s="8">
        <f>IF(W522="TFT",INDEX('Unit Cost Source Data'!$L$2:$L$87,MATCH('Measurement and Pricing Data'!C522,'Unit Cost Source Data'!$A$2:$A$87,0)),IF(W522="Volume",INDEX('Unit Cost Source Data'!$M$2:$M$87,MATCH('Measurement and Pricing Data'!C522,'Unit Cost Source Data'!$A$2:$A$87,0)),IF(W522="Height",INDEX('Unit Cost Source Data'!$N$2:$N$87,MATCH('Measurement and Pricing Data'!C522,'Unit Cost Source Data'!$A$2:$A$87,0)),"n/a")))</f>
        <v>62.700681380483083</v>
      </c>
      <c r="Y522" s="27">
        <f>IF(W522="TFT",(F522/G522)^2*PI()/4*G522*X522,IF(W522="Volume",PI()*4/3*(H522/2)^2*H522/2*X522,IF(W522="DRT",INDEX('Unit Cost Source Data'!$K$2:$K$87,MATCH('Measurement and Pricing Data'!C522,'Unit Cost Source Data'!$A$2:$A$87,0)),IF(W522="CCT",(1.08)^E522*INDEX('Unit Cost Source Data'!$K$2:$K$87,MATCH('Measurement and Pricing Data'!C522,'Unit Cost Source Data'!$A$2:$A$87,0))*2.5,IF(W522="Height",X522*H522)))))</f>
        <v>17949.802499999998</v>
      </c>
      <c r="Z522" s="27">
        <f>IF(W522="CCT","n/a",INDEX('Unit Cost Source Data'!$K$2:$K$87,MATCH('Measurement and Pricing Data'!C522,'Unit Cost Source Data'!$A$2:$A$87,0))*1.5)</f>
        <v>295.46999999999997</v>
      </c>
      <c r="AA522" s="15">
        <f t="shared" si="25"/>
        <v>7179.9210000000021</v>
      </c>
      <c r="AB522" s="15">
        <f t="shared" si="26"/>
        <v>7200</v>
      </c>
    </row>
    <row r="523" spans="1:28" ht="28.8" x14ac:dyDescent="0.3">
      <c r="A523" s="1">
        <v>522</v>
      </c>
      <c r="B523" s="1">
        <v>3</v>
      </c>
      <c r="C523" s="6" t="s">
        <v>77</v>
      </c>
      <c r="D523" s="1" t="str">
        <f>INDEX('Name Conversion Table'!$B$2:$B$31,MATCH('Measurement and Pricing Data'!C523,'Name Conversion Table'!$A$2:$A$31,0))</f>
        <v>Avocado</v>
      </c>
      <c r="E523" s="1" t="s">
        <v>4</v>
      </c>
      <c r="F523" s="39">
        <v>6</v>
      </c>
      <c r="G523" s="10">
        <v>1</v>
      </c>
      <c r="H523" s="4">
        <v>15</v>
      </c>
      <c r="I523" s="4" t="s">
        <v>33</v>
      </c>
      <c r="J523" s="4" t="s">
        <v>94</v>
      </c>
      <c r="K523" s="4" t="s">
        <v>33</v>
      </c>
      <c r="L523" s="4" t="s">
        <v>33</v>
      </c>
      <c r="M523" s="4" t="s">
        <v>14</v>
      </c>
      <c r="N523" s="4" t="s">
        <v>66</v>
      </c>
      <c r="O523" s="1" t="s">
        <v>107</v>
      </c>
      <c r="P523" s="9">
        <v>0</v>
      </c>
      <c r="Q523" s="30" t="s">
        <v>55</v>
      </c>
      <c r="R523" s="9">
        <v>1</v>
      </c>
      <c r="S523" s="30" t="s">
        <v>4</v>
      </c>
      <c r="T523" s="1" t="s">
        <v>4</v>
      </c>
      <c r="U523" s="1" t="s">
        <v>33</v>
      </c>
      <c r="V523" s="1" t="str">
        <f t="shared" si="24"/>
        <v>N</v>
      </c>
      <c r="W523" s="1" t="s">
        <v>28</v>
      </c>
      <c r="X523" s="8">
        <f>IF(W523="TFT",INDEX('Unit Cost Source Data'!$L$2:$L$87,MATCH('Measurement and Pricing Data'!C523,'Unit Cost Source Data'!$A$2:$A$87,0)),IF(W523="Volume",INDEX('Unit Cost Source Data'!$M$2:$M$87,MATCH('Measurement and Pricing Data'!C523,'Unit Cost Source Data'!$A$2:$A$87,0)),IF(W523="Height",INDEX('Unit Cost Source Data'!$N$2:$N$87,MATCH('Measurement and Pricing Data'!C523,'Unit Cost Source Data'!$A$2:$A$87,0)),"n/a")))</f>
        <v>112.20423487978621</v>
      </c>
      <c r="Y523" s="27">
        <f>IF(W523="TFT",(F523/G523)^2*PI()/4*G523*X523,IF(W523="Volume",PI()*4/3*(H523/2)^2*H523/2*X523,IF(W523="DRT",INDEX('Unit Cost Source Data'!$K$2:$K$87,MATCH('Measurement and Pricing Data'!C523,'Unit Cost Source Data'!$A$2:$A$87,0)),IF(W523="CCT",(1.08)^E523*INDEX('Unit Cost Source Data'!$K$2:$K$87,MATCH('Measurement and Pricing Data'!C523,'Unit Cost Source Data'!$A$2:$A$87,0))*2.5,IF(W523="Height",X523*H523)))))</f>
        <v>3172.5</v>
      </c>
      <c r="Z523" s="27">
        <f>IF(W523="CCT","n/a",INDEX('Unit Cost Source Data'!$K$2:$K$87,MATCH('Measurement and Pricing Data'!C523,'Unit Cost Source Data'!$A$2:$A$87,0))*1.5)</f>
        <v>528.75</v>
      </c>
      <c r="AA523" s="15">
        <f t="shared" si="25"/>
        <v>11103.75</v>
      </c>
      <c r="AB523" s="15">
        <f t="shared" si="26"/>
        <v>11000</v>
      </c>
    </row>
    <row r="524" spans="1:28" ht="28.8" x14ac:dyDescent="0.3">
      <c r="A524" s="1">
        <v>523</v>
      </c>
      <c r="B524" s="1">
        <v>1</v>
      </c>
      <c r="C524" s="6" t="s">
        <v>77</v>
      </c>
      <c r="D524" s="1" t="str">
        <f>INDEX('Name Conversion Table'!$B$2:$B$31,MATCH('Measurement and Pricing Data'!C524,'Name Conversion Table'!$A$2:$A$31,0))</f>
        <v>Avocado</v>
      </c>
      <c r="E524" s="1" t="s">
        <v>4</v>
      </c>
      <c r="F524" s="39">
        <v>5</v>
      </c>
      <c r="G524" s="10">
        <v>1</v>
      </c>
      <c r="H524" s="4">
        <v>12</v>
      </c>
      <c r="I524" s="4" t="s">
        <v>33</v>
      </c>
      <c r="J524" s="4" t="s">
        <v>94</v>
      </c>
      <c r="K524" s="4" t="s">
        <v>33</v>
      </c>
      <c r="L524" s="4" t="s">
        <v>33</v>
      </c>
      <c r="M524" s="4" t="s">
        <v>14</v>
      </c>
      <c r="N524" s="4" t="s">
        <v>66</v>
      </c>
      <c r="O524" s="1" t="s">
        <v>107</v>
      </c>
      <c r="P524" s="9">
        <v>0</v>
      </c>
      <c r="Q524" s="30" t="s">
        <v>55</v>
      </c>
      <c r="R524" s="9">
        <v>1</v>
      </c>
      <c r="S524" s="30" t="s">
        <v>4</v>
      </c>
      <c r="T524" s="1" t="s">
        <v>4</v>
      </c>
      <c r="U524" s="1" t="s">
        <v>33</v>
      </c>
      <c r="V524" s="1" t="str">
        <f t="shared" si="24"/>
        <v>N</v>
      </c>
      <c r="W524" s="1" t="s">
        <v>28</v>
      </c>
      <c r="X524" s="8">
        <f>IF(W524="TFT",INDEX('Unit Cost Source Data'!$L$2:$L$87,MATCH('Measurement and Pricing Data'!C524,'Unit Cost Source Data'!$A$2:$A$87,0)),IF(W524="Volume",INDEX('Unit Cost Source Data'!$M$2:$M$87,MATCH('Measurement and Pricing Data'!C524,'Unit Cost Source Data'!$A$2:$A$87,0)),IF(W524="Height",INDEX('Unit Cost Source Data'!$N$2:$N$87,MATCH('Measurement and Pricing Data'!C524,'Unit Cost Source Data'!$A$2:$A$87,0)),"n/a")))</f>
        <v>112.20423487978621</v>
      </c>
      <c r="Y524" s="27">
        <f>IF(W524="TFT",(F524/G524)^2*PI()/4*G524*X524,IF(W524="Volume",PI()*4/3*(H524/2)^2*H524/2*X524,IF(W524="DRT",INDEX('Unit Cost Source Data'!$K$2:$K$87,MATCH('Measurement and Pricing Data'!C524,'Unit Cost Source Data'!$A$2:$A$87,0)),IF(W524="CCT",(1.08)^E524*INDEX('Unit Cost Source Data'!$K$2:$K$87,MATCH('Measurement and Pricing Data'!C524,'Unit Cost Source Data'!$A$2:$A$87,0))*2.5,IF(W524="Height",X524*H524)))))</f>
        <v>2203.125</v>
      </c>
      <c r="Z524" s="27">
        <f>IF(W524="CCT","n/a",INDEX('Unit Cost Source Data'!$K$2:$K$87,MATCH('Measurement and Pricing Data'!C524,'Unit Cost Source Data'!$A$2:$A$87,0))*1.5)</f>
        <v>528.75</v>
      </c>
      <c r="AA524" s="15">
        <f t="shared" si="25"/>
        <v>2731.875</v>
      </c>
      <c r="AB524" s="15">
        <f t="shared" si="26"/>
        <v>2700</v>
      </c>
    </row>
    <row r="525" spans="1:28" ht="28.8" x14ac:dyDescent="0.3">
      <c r="A525" s="1">
        <v>524</v>
      </c>
      <c r="B525" s="1">
        <v>1</v>
      </c>
      <c r="C525" s="6" t="s">
        <v>77</v>
      </c>
      <c r="D525" s="1" t="str">
        <f>INDEX('Name Conversion Table'!$B$2:$B$31,MATCH('Measurement and Pricing Data'!C525,'Name Conversion Table'!$A$2:$A$31,0))</f>
        <v>Avocado</v>
      </c>
      <c r="E525" s="1" t="s">
        <v>4</v>
      </c>
      <c r="F525" s="39">
        <v>4</v>
      </c>
      <c r="G525" s="10">
        <v>1</v>
      </c>
      <c r="H525" s="4">
        <v>12</v>
      </c>
      <c r="I525" s="4" t="s">
        <v>33</v>
      </c>
      <c r="J525" s="4" t="s">
        <v>94</v>
      </c>
      <c r="K525" s="4" t="s">
        <v>33</v>
      </c>
      <c r="L525" s="4" t="s">
        <v>33</v>
      </c>
      <c r="M525" s="4" t="s">
        <v>14</v>
      </c>
      <c r="N525" s="4" t="s">
        <v>66</v>
      </c>
      <c r="O525" s="1" t="s">
        <v>107</v>
      </c>
      <c r="P525" s="9">
        <v>0</v>
      </c>
      <c r="Q525" s="30" t="s">
        <v>55</v>
      </c>
      <c r="R525" s="9">
        <v>1</v>
      </c>
      <c r="S525" s="30" t="s">
        <v>4</v>
      </c>
      <c r="T525" s="1" t="s">
        <v>4</v>
      </c>
      <c r="U525" s="1" t="s">
        <v>33</v>
      </c>
      <c r="V525" s="1" t="str">
        <f t="shared" si="24"/>
        <v>N</v>
      </c>
      <c r="W525" s="1" t="s">
        <v>28</v>
      </c>
      <c r="X525" s="8">
        <f>IF(W525="TFT",INDEX('Unit Cost Source Data'!$L$2:$L$87,MATCH('Measurement and Pricing Data'!C525,'Unit Cost Source Data'!$A$2:$A$87,0)),IF(W525="Volume",INDEX('Unit Cost Source Data'!$M$2:$M$87,MATCH('Measurement and Pricing Data'!C525,'Unit Cost Source Data'!$A$2:$A$87,0)),IF(W525="Height",INDEX('Unit Cost Source Data'!$N$2:$N$87,MATCH('Measurement and Pricing Data'!C525,'Unit Cost Source Data'!$A$2:$A$87,0)),"n/a")))</f>
        <v>112.20423487978621</v>
      </c>
      <c r="Y525" s="27">
        <f>IF(W525="TFT",(F525/G525)^2*PI()/4*G525*X525,IF(W525="Volume",PI()*4/3*(H525/2)^2*H525/2*X525,IF(W525="DRT",INDEX('Unit Cost Source Data'!$K$2:$K$87,MATCH('Measurement and Pricing Data'!C525,'Unit Cost Source Data'!$A$2:$A$87,0)),IF(W525="CCT",(1.08)^E525*INDEX('Unit Cost Source Data'!$K$2:$K$87,MATCH('Measurement and Pricing Data'!C525,'Unit Cost Source Data'!$A$2:$A$87,0))*2.5,IF(W525="Height",X525*H525)))))</f>
        <v>1410</v>
      </c>
      <c r="Z525" s="27">
        <f>IF(W525="CCT","n/a",INDEX('Unit Cost Source Data'!$K$2:$K$87,MATCH('Measurement and Pricing Data'!C525,'Unit Cost Source Data'!$A$2:$A$87,0))*1.5)</f>
        <v>528.75</v>
      </c>
      <c r="AA525" s="15">
        <f t="shared" si="25"/>
        <v>1938.75</v>
      </c>
      <c r="AB525" s="15">
        <f t="shared" si="26"/>
        <v>1900</v>
      </c>
    </row>
    <row r="526" spans="1:28" ht="28.8" x14ac:dyDescent="0.3">
      <c r="A526" s="1">
        <v>525</v>
      </c>
      <c r="B526" s="1">
        <v>1</v>
      </c>
      <c r="C526" s="6" t="s">
        <v>44</v>
      </c>
      <c r="D526" s="1" t="str">
        <f>INDEX('Name Conversion Table'!$B$2:$B$31,MATCH('Measurement and Pricing Data'!C526,'Name Conversion Table'!$A$2:$A$31,0))</f>
        <v>Coast Live Oak</v>
      </c>
      <c r="E526" s="1" t="s">
        <v>4</v>
      </c>
      <c r="F526" s="39">
        <v>12</v>
      </c>
      <c r="G526" s="10">
        <v>1</v>
      </c>
      <c r="H526" s="4" t="s">
        <v>90</v>
      </c>
      <c r="I526" s="4" t="s">
        <v>33</v>
      </c>
      <c r="J526" s="4" t="s">
        <v>94</v>
      </c>
      <c r="K526" s="4" t="s">
        <v>33</v>
      </c>
      <c r="L526" s="4" t="s">
        <v>32</v>
      </c>
      <c r="M526" s="4" t="s">
        <v>63</v>
      </c>
      <c r="N526" s="4" t="s">
        <v>66</v>
      </c>
      <c r="O526" s="1" t="s">
        <v>107</v>
      </c>
      <c r="P526" s="9">
        <v>0.5</v>
      </c>
      <c r="Q526" s="30" t="s">
        <v>60</v>
      </c>
      <c r="R526" s="9">
        <v>1</v>
      </c>
      <c r="S526" s="30" t="s">
        <v>4</v>
      </c>
      <c r="T526" s="1" t="s">
        <v>4</v>
      </c>
      <c r="U526" s="1" t="s">
        <v>33</v>
      </c>
      <c r="V526" s="1" t="str">
        <f t="shared" si="24"/>
        <v>Y</v>
      </c>
      <c r="W526" s="1" t="s">
        <v>28</v>
      </c>
      <c r="X526" s="8">
        <f>IF(W526="TFT",INDEX('Unit Cost Source Data'!$L$2:$L$87,MATCH('Measurement and Pricing Data'!C526,'Unit Cost Source Data'!$A$2:$A$87,0)),IF(W526="Volume",INDEX('Unit Cost Source Data'!$M$2:$M$87,MATCH('Measurement and Pricing Data'!C526,'Unit Cost Source Data'!$A$2:$A$87,0)),IF(W526="Height",INDEX('Unit Cost Source Data'!$N$2:$N$87,MATCH('Measurement and Pricing Data'!C526,'Unit Cost Source Data'!$A$2:$A$87,0)),"n/a")))</f>
        <v>62.700681380483083</v>
      </c>
      <c r="Y526" s="27">
        <f>IF(W526="TFT",(F526/G526)^2*PI()/4*G526*X526,IF(W526="Volume",PI()*4/3*(H526/2)^2*H526/2*X526,IF(W526="DRT",INDEX('Unit Cost Source Data'!$K$2:$K$87,MATCH('Measurement and Pricing Data'!C526,'Unit Cost Source Data'!$A$2:$A$87,0)),IF(W526="CCT",(1.08)^E526*INDEX('Unit Cost Source Data'!$K$2:$K$87,MATCH('Measurement and Pricing Data'!C526,'Unit Cost Source Data'!$A$2:$A$87,0))*2.5,IF(W526="Height",X526*H526)))))</f>
        <v>7091.28</v>
      </c>
      <c r="Z526" s="27">
        <f>IF(W526="CCT","n/a",INDEX('Unit Cost Source Data'!$K$2:$K$87,MATCH('Measurement and Pricing Data'!C526,'Unit Cost Source Data'!$A$2:$A$87,0))*1.5)</f>
        <v>295.46999999999997</v>
      </c>
      <c r="AA526" s="15">
        <f t="shared" si="25"/>
        <v>3545.6400000000003</v>
      </c>
      <c r="AB526" s="15">
        <f t="shared" si="26"/>
        <v>3500</v>
      </c>
    </row>
    <row r="527" spans="1:28" ht="28.8" x14ac:dyDescent="0.3">
      <c r="A527" s="1">
        <v>526</v>
      </c>
      <c r="B527" s="1">
        <v>1</v>
      </c>
      <c r="C527" s="6" t="s">
        <v>44</v>
      </c>
      <c r="D527" s="1" t="str">
        <f>INDEX('Name Conversion Table'!$B$2:$B$31,MATCH('Measurement and Pricing Data'!C527,'Name Conversion Table'!$A$2:$A$31,0))</f>
        <v>Coast Live Oak</v>
      </c>
      <c r="E527" s="1" t="s">
        <v>4</v>
      </c>
      <c r="F527" s="39">
        <v>20</v>
      </c>
      <c r="G527" s="10">
        <v>1</v>
      </c>
      <c r="H527" s="4">
        <v>45</v>
      </c>
      <c r="I527" s="4" t="s">
        <v>33</v>
      </c>
      <c r="J527" s="4" t="s">
        <v>94</v>
      </c>
      <c r="K527" s="4" t="s">
        <v>33</v>
      </c>
      <c r="L527" s="4" t="s">
        <v>32</v>
      </c>
      <c r="M527" s="4" t="s">
        <v>95</v>
      </c>
      <c r="N527" s="4" t="s">
        <v>66</v>
      </c>
      <c r="O527" s="1" t="s">
        <v>107</v>
      </c>
      <c r="P527" s="9">
        <v>0.7</v>
      </c>
      <c r="Q527" s="30" t="s">
        <v>108</v>
      </c>
      <c r="R527" s="9">
        <v>1</v>
      </c>
      <c r="S527" s="30" t="s">
        <v>4</v>
      </c>
      <c r="T527" s="1" t="s">
        <v>4</v>
      </c>
      <c r="U527" s="1" t="s">
        <v>33</v>
      </c>
      <c r="V527" s="1" t="str">
        <f t="shared" si="24"/>
        <v>Y</v>
      </c>
      <c r="W527" s="1" t="s">
        <v>28</v>
      </c>
      <c r="X527" s="8">
        <f>IF(W527="TFT",INDEX('Unit Cost Source Data'!$L$2:$L$87,MATCH('Measurement and Pricing Data'!C527,'Unit Cost Source Data'!$A$2:$A$87,0)),IF(W527="Volume",INDEX('Unit Cost Source Data'!$M$2:$M$87,MATCH('Measurement and Pricing Data'!C527,'Unit Cost Source Data'!$A$2:$A$87,0)),IF(W527="Height",INDEX('Unit Cost Source Data'!$N$2:$N$87,MATCH('Measurement and Pricing Data'!C527,'Unit Cost Source Data'!$A$2:$A$87,0)),"n/a")))</f>
        <v>62.700681380483083</v>
      </c>
      <c r="Y527" s="27">
        <f>IF(W527="TFT",(F527/G527)^2*PI()/4*G527*X527,IF(W527="Volume",PI()*4/3*(H527/2)^2*H527/2*X527,IF(W527="DRT",INDEX('Unit Cost Source Data'!$K$2:$K$87,MATCH('Measurement and Pricing Data'!C527,'Unit Cost Source Data'!$A$2:$A$87,0)),IF(W527="CCT",(1.08)^E527*INDEX('Unit Cost Source Data'!$K$2:$K$87,MATCH('Measurement and Pricing Data'!C527,'Unit Cost Source Data'!$A$2:$A$87,0))*2.5,IF(W527="Height",X527*H527)))))</f>
        <v>19698</v>
      </c>
      <c r="Z527" s="27">
        <f>IF(W527="CCT","n/a",INDEX('Unit Cost Source Data'!$K$2:$K$87,MATCH('Measurement and Pricing Data'!C527,'Unit Cost Source Data'!$A$2:$A$87,0))*1.5)</f>
        <v>295.46999999999997</v>
      </c>
      <c r="AA527" s="15">
        <f t="shared" si="25"/>
        <v>5909.4000000000033</v>
      </c>
      <c r="AB527" s="15">
        <f t="shared" si="26"/>
        <v>5900</v>
      </c>
    </row>
    <row r="528" spans="1:28" ht="28.8" x14ac:dyDescent="0.3">
      <c r="A528" s="1">
        <v>527</v>
      </c>
      <c r="B528" s="1">
        <v>2</v>
      </c>
      <c r="C528" s="6" t="s">
        <v>77</v>
      </c>
      <c r="D528" s="1" t="str">
        <f>INDEX('Name Conversion Table'!$B$2:$B$31,MATCH('Measurement and Pricing Data'!C528,'Name Conversion Table'!$A$2:$A$31,0))</f>
        <v>Avocado</v>
      </c>
      <c r="E528" s="1" t="s">
        <v>4</v>
      </c>
      <c r="F528" s="39">
        <v>6</v>
      </c>
      <c r="G528" s="10">
        <v>1</v>
      </c>
      <c r="H528" s="4">
        <v>15</v>
      </c>
      <c r="I528" s="4" t="s">
        <v>33</v>
      </c>
      <c r="J528" s="4" t="s">
        <v>94</v>
      </c>
      <c r="K528" s="4" t="s">
        <v>33</v>
      </c>
      <c r="L528" s="4" t="s">
        <v>33</v>
      </c>
      <c r="M528" s="4" t="s">
        <v>14</v>
      </c>
      <c r="N528" s="4" t="s">
        <v>66</v>
      </c>
      <c r="O528" s="1" t="s">
        <v>107</v>
      </c>
      <c r="P528" s="9">
        <v>0</v>
      </c>
      <c r="Q528" s="30" t="s">
        <v>55</v>
      </c>
      <c r="R528" s="9">
        <v>1</v>
      </c>
      <c r="S528" s="30" t="s">
        <v>4</v>
      </c>
      <c r="T528" s="1" t="s">
        <v>4</v>
      </c>
      <c r="U528" s="1" t="s">
        <v>33</v>
      </c>
      <c r="V528" s="1" t="str">
        <f t="shared" si="24"/>
        <v>N</v>
      </c>
      <c r="W528" s="1" t="s">
        <v>28</v>
      </c>
      <c r="X528" s="8">
        <f>IF(W528="TFT",INDEX('Unit Cost Source Data'!$L$2:$L$87,MATCH('Measurement and Pricing Data'!C528,'Unit Cost Source Data'!$A$2:$A$87,0)),IF(W528="Volume",INDEX('Unit Cost Source Data'!$M$2:$M$87,MATCH('Measurement and Pricing Data'!C528,'Unit Cost Source Data'!$A$2:$A$87,0)),IF(W528="Height",INDEX('Unit Cost Source Data'!$N$2:$N$87,MATCH('Measurement and Pricing Data'!C528,'Unit Cost Source Data'!$A$2:$A$87,0)),"n/a")))</f>
        <v>112.20423487978621</v>
      </c>
      <c r="Y528" s="27">
        <f>IF(W528="TFT",(F528/G528)^2*PI()/4*G528*X528,IF(W528="Volume",PI()*4/3*(H528/2)^2*H528/2*X528,IF(W528="DRT",INDEX('Unit Cost Source Data'!$K$2:$K$87,MATCH('Measurement and Pricing Data'!C528,'Unit Cost Source Data'!$A$2:$A$87,0)),IF(W528="CCT",(1.08)^E528*INDEX('Unit Cost Source Data'!$K$2:$K$87,MATCH('Measurement and Pricing Data'!C528,'Unit Cost Source Data'!$A$2:$A$87,0))*2.5,IF(W528="Height",X528*H528)))))</f>
        <v>3172.5</v>
      </c>
      <c r="Z528" s="27">
        <f>IF(W528="CCT","n/a",INDEX('Unit Cost Source Data'!$K$2:$K$87,MATCH('Measurement and Pricing Data'!C528,'Unit Cost Source Data'!$A$2:$A$87,0))*1.5)</f>
        <v>528.75</v>
      </c>
      <c r="AA528" s="15">
        <f t="shared" si="25"/>
        <v>7402.5</v>
      </c>
      <c r="AB528" s="15">
        <f t="shared" si="26"/>
        <v>7400</v>
      </c>
    </row>
    <row r="529" spans="1:28" ht="28.8" x14ac:dyDescent="0.3">
      <c r="A529" s="18">
        <v>528</v>
      </c>
      <c r="B529" s="18">
        <f>ROUND((895-335)*(48/335)*0.75,0)</f>
        <v>60</v>
      </c>
      <c r="C529" s="17" t="s">
        <v>44</v>
      </c>
      <c r="D529" s="18" t="s">
        <v>45</v>
      </c>
      <c r="E529" s="18">
        <v>40</v>
      </c>
      <c r="F529" s="41">
        <v>11</v>
      </c>
      <c r="G529" s="28">
        <v>1</v>
      </c>
      <c r="H529" s="29">
        <v>35</v>
      </c>
      <c r="I529" s="29" t="s">
        <v>32</v>
      </c>
      <c r="J529" s="29" t="s">
        <v>179</v>
      </c>
      <c r="K529" s="29" t="s">
        <v>32</v>
      </c>
      <c r="L529" s="29" t="s">
        <v>32</v>
      </c>
      <c r="M529" s="29" t="s">
        <v>14</v>
      </c>
      <c r="N529" s="29" t="s">
        <v>66</v>
      </c>
      <c r="O529" s="18" t="s">
        <v>178</v>
      </c>
      <c r="P529" s="26">
        <v>0</v>
      </c>
      <c r="Q529" s="31" t="s">
        <v>55</v>
      </c>
      <c r="R529" s="26">
        <v>1</v>
      </c>
      <c r="S529" s="31" t="s">
        <v>4</v>
      </c>
      <c r="T529" s="18" t="s">
        <v>4</v>
      </c>
      <c r="U529" s="18" t="s">
        <v>33</v>
      </c>
      <c r="V529" s="18" t="str">
        <f t="shared" si="24"/>
        <v>N</v>
      </c>
      <c r="W529" s="12" t="s">
        <v>67</v>
      </c>
      <c r="X529" s="8" t="str">
        <f>IF(W529="TFT",INDEX('Unit Cost Source Data'!$L$2:$L$87,MATCH('Measurement and Pricing Data'!C529,'Unit Cost Source Data'!$A$2:$A$87,0)),IF(W529="Volume",INDEX('Unit Cost Source Data'!$M$2:$M$87,MATCH('Measurement and Pricing Data'!C529,'Unit Cost Source Data'!$A$2:$A$87,0)),IF(W529="Height",INDEX('Unit Cost Source Data'!$N$2:$N$87,MATCH('Measurement and Pricing Data'!C529,'Unit Cost Source Data'!$A$2:$A$87,0)),"n/a")))</f>
        <v>n/a</v>
      </c>
      <c r="Y529" s="27">
        <f>(1.08)^E529*'Unit Cost Source Data'!$K$12*2.5</f>
        <v>542.56992438257714</v>
      </c>
      <c r="Z529" s="27" t="str">
        <f>IF(W529="CCT","n/a",INDEX('Unit Cost Source Data'!$K$2:$K$87,MATCH('Measurement and Pricing Data'!C529,'Unit Cost Source Data'!$A$2:$A$87,0))*1.5)</f>
        <v>n/a</v>
      </c>
      <c r="AA529" s="15">
        <f t="shared" si="25"/>
        <v>32554.195462954627</v>
      </c>
      <c r="AB529" s="15">
        <f t="shared" si="26"/>
        <v>33000</v>
      </c>
    </row>
    <row r="530" spans="1:28" ht="28.8" x14ac:dyDescent="0.3">
      <c r="A530" s="18">
        <v>529</v>
      </c>
      <c r="B530" s="18">
        <f>ROUND((895-335)*(59/335)*0.75,0)</f>
        <v>74</v>
      </c>
      <c r="C530" s="17" t="s">
        <v>44</v>
      </c>
      <c r="D530" s="18" t="s">
        <v>45</v>
      </c>
      <c r="E530" s="18">
        <v>40</v>
      </c>
      <c r="F530" s="41">
        <v>11</v>
      </c>
      <c r="G530" s="28">
        <v>1</v>
      </c>
      <c r="H530" s="29">
        <v>35</v>
      </c>
      <c r="I530" s="29" t="s">
        <v>32</v>
      </c>
      <c r="J530" s="29" t="s">
        <v>179</v>
      </c>
      <c r="K530" s="29" t="s">
        <v>32</v>
      </c>
      <c r="L530" s="29" t="s">
        <v>32</v>
      </c>
      <c r="M530" s="29" t="s">
        <v>63</v>
      </c>
      <c r="N530" s="29" t="s">
        <v>66</v>
      </c>
      <c r="O530" s="18" t="s">
        <v>178</v>
      </c>
      <c r="P530" s="26">
        <v>0.5</v>
      </c>
      <c r="Q530" s="31" t="s">
        <v>60</v>
      </c>
      <c r="R530" s="26">
        <v>1</v>
      </c>
      <c r="S530" s="31" t="s">
        <v>4</v>
      </c>
      <c r="T530" s="18" t="s">
        <v>4</v>
      </c>
      <c r="U530" s="18" t="s">
        <v>33</v>
      </c>
      <c r="V530" s="18" t="str">
        <f t="shared" si="24"/>
        <v>Y</v>
      </c>
      <c r="W530" s="12" t="s">
        <v>67</v>
      </c>
      <c r="X530" s="8" t="str">
        <f>IF(W530="TFT",INDEX('Unit Cost Source Data'!$L$2:$L$87,MATCH('Measurement and Pricing Data'!C530,'Unit Cost Source Data'!$A$2:$A$87,0)),IF(W530="Volume",INDEX('Unit Cost Source Data'!$M$2:$M$87,MATCH('Measurement and Pricing Data'!C530,'Unit Cost Source Data'!$A$2:$A$87,0)),IF(W530="Height",INDEX('Unit Cost Source Data'!$N$2:$N$87,MATCH('Measurement and Pricing Data'!C530,'Unit Cost Source Data'!$A$2:$A$87,0)),"n/a")))</f>
        <v>n/a</v>
      </c>
      <c r="Y530" s="27">
        <f>(1.08)^E530*'Unit Cost Source Data'!$K$12*2.5</f>
        <v>542.56992438257714</v>
      </c>
      <c r="Z530" s="27" t="str">
        <f>IF(W530="CCT","n/a",INDEX('Unit Cost Source Data'!$K$2:$K$87,MATCH('Measurement and Pricing Data'!C530,'Unit Cost Source Data'!$A$2:$A$87,0))*1.5)</f>
        <v>n/a</v>
      </c>
      <c r="AA530" s="15">
        <f t="shared" si="25"/>
        <v>20075.087202155355</v>
      </c>
      <c r="AB530" s="15">
        <f t="shared" si="26"/>
        <v>20000</v>
      </c>
    </row>
    <row r="531" spans="1:28" ht="28.8" x14ac:dyDescent="0.3">
      <c r="A531" s="18">
        <v>530</v>
      </c>
      <c r="B531" s="18">
        <f>ROUND((895-335)*(168/335)*0.75,0)</f>
        <v>211</v>
      </c>
      <c r="C531" s="17" t="s">
        <v>44</v>
      </c>
      <c r="D531" s="18" t="s">
        <v>45</v>
      </c>
      <c r="E531" s="18">
        <v>40</v>
      </c>
      <c r="F531" s="41">
        <v>11</v>
      </c>
      <c r="G531" s="28">
        <v>1</v>
      </c>
      <c r="H531" s="29">
        <v>35</v>
      </c>
      <c r="I531" s="29" t="s">
        <v>32</v>
      </c>
      <c r="J531" s="29" t="s">
        <v>179</v>
      </c>
      <c r="K531" s="29" t="s">
        <v>32</v>
      </c>
      <c r="L531" s="29" t="s">
        <v>32</v>
      </c>
      <c r="M531" s="29" t="s">
        <v>63</v>
      </c>
      <c r="N531" s="29" t="s">
        <v>66</v>
      </c>
      <c r="O531" s="18" t="s">
        <v>178</v>
      </c>
      <c r="P531" s="26">
        <v>0.75</v>
      </c>
      <c r="Q531" s="31" t="s">
        <v>60</v>
      </c>
      <c r="R531" s="26">
        <v>1</v>
      </c>
      <c r="S531" s="31" t="s">
        <v>4</v>
      </c>
      <c r="T531" s="18" t="s">
        <v>4</v>
      </c>
      <c r="U531" s="18" t="s">
        <v>33</v>
      </c>
      <c r="V531" s="18" t="str">
        <f t="shared" si="24"/>
        <v>Y</v>
      </c>
      <c r="W531" s="12" t="s">
        <v>67</v>
      </c>
      <c r="X531" s="8" t="str">
        <f>IF(W531="TFT",INDEX('Unit Cost Source Data'!$L$2:$L$87,MATCH('Measurement and Pricing Data'!C531,'Unit Cost Source Data'!$A$2:$A$87,0)),IF(W531="Volume",INDEX('Unit Cost Source Data'!$M$2:$M$87,MATCH('Measurement and Pricing Data'!C531,'Unit Cost Source Data'!$A$2:$A$87,0)),IF(W531="Height",INDEX('Unit Cost Source Data'!$N$2:$N$87,MATCH('Measurement and Pricing Data'!C531,'Unit Cost Source Data'!$A$2:$A$87,0)),"n/a")))</f>
        <v>n/a</v>
      </c>
      <c r="Y531" s="27">
        <f>(1.08)^E531*'Unit Cost Source Data'!$K$12*2.5</f>
        <v>542.56992438257714</v>
      </c>
      <c r="Z531" s="27" t="str">
        <f>IF(W531="CCT","n/a",INDEX('Unit Cost Source Data'!$K$2:$K$87,MATCH('Measurement and Pricing Data'!C531,'Unit Cost Source Data'!$A$2:$A$87,0))*1.5)</f>
        <v>n/a</v>
      </c>
      <c r="AA531" s="15">
        <f t="shared" si="25"/>
        <v>28620.563511180939</v>
      </c>
      <c r="AB531" s="15">
        <f t="shared" si="26"/>
        <v>29000</v>
      </c>
    </row>
    <row r="532" spans="1:28" ht="28.8" x14ac:dyDescent="0.3">
      <c r="A532" s="18">
        <v>531</v>
      </c>
      <c r="B532" s="18">
        <f>ROUND((895-335)*(60/335)*0.75,0)</f>
        <v>75</v>
      </c>
      <c r="C532" s="17" t="s">
        <v>44</v>
      </c>
      <c r="D532" s="18" t="s">
        <v>45</v>
      </c>
      <c r="E532" s="18">
        <v>40</v>
      </c>
      <c r="F532" s="41">
        <v>11</v>
      </c>
      <c r="G532" s="28">
        <v>1</v>
      </c>
      <c r="H532" s="29">
        <v>35</v>
      </c>
      <c r="I532" s="29" t="s">
        <v>32</v>
      </c>
      <c r="J532" s="29" t="s">
        <v>179</v>
      </c>
      <c r="K532" s="29" t="s">
        <v>32</v>
      </c>
      <c r="L532" s="29" t="s">
        <v>32</v>
      </c>
      <c r="M532" s="29" t="s">
        <v>95</v>
      </c>
      <c r="N532" s="29" t="s">
        <v>66</v>
      </c>
      <c r="O532" s="18" t="s">
        <v>178</v>
      </c>
      <c r="P532" s="26">
        <v>0.9</v>
      </c>
      <c r="Q532" s="31" t="s">
        <v>108</v>
      </c>
      <c r="R532" s="26">
        <v>1</v>
      </c>
      <c r="S532" s="31" t="s">
        <v>4</v>
      </c>
      <c r="T532" s="18" t="s">
        <v>4</v>
      </c>
      <c r="U532" s="18" t="s">
        <v>33</v>
      </c>
      <c r="V532" s="18" t="str">
        <f t="shared" si="24"/>
        <v>Y</v>
      </c>
      <c r="W532" s="12" t="s">
        <v>67</v>
      </c>
      <c r="X532" s="8" t="str">
        <f>IF(W532="TFT",INDEX('Unit Cost Source Data'!$L$2:$L$87,MATCH('Measurement and Pricing Data'!C532,'Unit Cost Source Data'!$A$2:$A$87,0)),IF(W532="Volume",INDEX('Unit Cost Source Data'!$M$2:$M$87,MATCH('Measurement and Pricing Data'!C532,'Unit Cost Source Data'!$A$2:$A$87,0)),IF(W532="Height",INDEX('Unit Cost Source Data'!$N$2:$N$87,MATCH('Measurement and Pricing Data'!C532,'Unit Cost Source Data'!$A$2:$A$87,0)),"n/a")))</f>
        <v>n/a</v>
      </c>
      <c r="Y532" s="27">
        <f>(1.08)^E532*'Unit Cost Source Data'!$K$12*2.5</f>
        <v>542.56992438257714</v>
      </c>
      <c r="Z532" s="27" t="str">
        <f>IF(W532="CCT","n/a",INDEX('Unit Cost Source Data'!$K$2:$K$87,MATCH('Measurement and Pricing Data'!C532,'Unit Cost Source Data'!$A$2:$A$87,0))*1.5)</f>
        <v>n/a</v>
      </c>
      <c r="AA532" s="15">
        <f t="shared" si="25"/>
        <v>4069.2744328693293</v>
      </c>
      <c r="AB532" s="15">
        <f t="shared" si="26"/>
        <v>4100</v>
      </c>
    </row>
    <row r="533" spans="1:28" ht="28.8" x14ac:dyDescent="0.3">
      <c r="A533" s="18">
        <v>532</v>
      </c>
      <c r="B533" s="18">
        <f>ROUND((895-335)*0.25,0)</f>
        <v>140</v>
      </c>
      <c r="C533" s="17" t="s">
        <v>59</v>
      </c>
      <c r="D533" s="18" t="s">
        <v>61</v>
      </c>
      <c r="E533" s="18">
        <v>10</v>
      </c>
      <c r="F533" s="41" t="s">
        <v>16</v>
      </c>
      <c r="G533" s="28" t="s">
        <v>16</v>
      </c>
      <c r="H533" s="29" t="s">
        <v>16</v>
      </c>
      <c r="I533" s="29" t="s">
        <v>32</v>
      </c>
      <c r="J533" s="29" t="s">
        <v>179</v>
      </c>
      <c r="K533" s="29" t="s">
        <v>32</v>
      </c>
      <c r="L533" s="29" t="s">
        <v>32</v>
      </c>
      <c r="M533" s="29" t="s">
        <v>95</v>
      </c>
      <c r="N533" s="29" t="s">
        <v>66</v>
      </c>
      <c r="O533" s="18" t="s">
        <v>178</v>
      </c>
      <c r="P533" s="26">
        <v>0.5</v>
      </c>
      <c r="Q533" s="31" t="s">
        <v>183</v>
      </c>
      <c r="R533" s="26">
        <v>1</v>
      </c>
      <c r="S533" s="31" t="s">
        <v>4</v>
      </c>
      <c r="T533" s="18" t="s">
        <v>4</v>
      </c>
      <c r="U533" s="18" t="s">
        <v>33</v>
      </c>
      <c r="V533" s="18" t="str">
        <f t="shared" si="24"/>
        <v>Y</v>
      </c>
      <c r="W533" s="12" t="s">
        <v>67</v>
      </c>
      <c r="X533" s="8" t="str">
        <f>IF(W533="TFT",INDEX('Unit Cost Source Data'!$L$2:$L$87,MATCH('Measurement and Pricing Data'!C533,'Unit Cost Source Data'!$A$2:$A$87,0)),IF(W533="Volume",INDEX('Unit Cost Source Data'!$M$2:$M$87,MATCH('Measurement and Pricing Data'!C533,'Unit Cost Source Data'!$A$2:$A$87,0)),IF(W533="Height",INDEX('Unit Cost Source Data'!$N$2:$N$87,MATCH('Measurement and Pricing Data'!C533,'Unit Cost Source Data'!$A$2:$A$87,0)),"n/a")))</f>
        <v>n/a</v>
      </c>
      <c r="Y533" s="27">
        <f>(1.08)^E533*'Unit Cost Source Data'!$K$13*2.5</f>
        <v>43.178499945455755</v>
      </c>
      <c r="Z533" s="27" t="str">
        <f>IF(W533="CCT","n/a",INDEX('Unit Cost Source Data'!$K$2:$K$87,MATCH('Measurement and Pricing Data'!C533,'Unit Cost Source Data'!$A$2:$A$87,0))*1.5)</f>
        <v>n/a</v>
      </c>
      <c r="AA533" s="15">
        <f t="shared" si="25"/>
        <v>3022.4949961819029</v>
      </c>
      <c r="AB533" s="15">
        <f t="shared" si="26"/>
        <v>3000</v>
      </c>
    </row>
  </sheetData>
  <phoneticPr fontId="7" type="noConversion"/>
  <pageMargins left="0.25" right="0.25" top="0.75" bottom="0.75" header="0.3" footer="0.3"/>
  <pageSetup scale="63" fitToWidth="2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3"/>
  <sheetViews>
    <sheetView zoomScale="70" zoomScaleNormal="70" workbookViewId="0">
      <selection activeCell="A13" sqref="A13"/>
    </sheetView>
  </sheetViews>
  <sheetFormatPr defaultRowHeight="14.4" x14ac:dyDescent="0.3"/>
  <cols>
    <col min="1" max="1" width="18.77734375" style="11" bestFit="1" customWidth="1"/>
    <col min="2" max="2" width="10.5546875" style="11" customWidth="1"/>
    <col min="3" max="3" width="10" style="11" customWidth="1"/>
    <col min="4" max="4" width="8.6640625" style="11" customWidth="1"/>
    <col min="5" max="5" width="9.77734375" style="27" bestFit="1" customWidth="1"/>
    <col min="6" max="6" width="18.5546875" style="18" bestFit="1" customWidth="1"/>
    <col min="7" max="7" width="9.77734375" style="27" bestFit="1" customWidth="1"/>
    <col min="8" max="8" width="18.5546875" style="18" bestFit="1" customWidth="1"/>
    <col min="9" max="9" width="9.77734375" style="27" bestFit="1" customWidth="1"/>
    <col min="10" max="10" width="17.44140625" style="18" customWidth="1"/>
    <col min="11" max="11" width="10.6640625" style="11" bestFit="1" customWidth="1"/>
    <col min="12" max="12" width="13.109375" style="11" bestFit="1" customWidth="1"/>
    <col min="13" max="13" width="10.77734375" style="11" customWidth="1"/>
    <col min="14" max="14" width="9.5546875" style="11" bestFit="1" customWidth="1"/>
    <col min="15" max="15" width="33.44140625" style="18" bestFit="1" customWidth="1"/>
    <col min="16" max="16384" width="8.88671875" style="11"/>
  </cols>
  <sheetData>
    <row r="1" spans="1:15" ht="57.6" x14ac:dyDescent="0.3">
      <c r="A1" s="19" t="s">
        <v>13</v>
      </c>
      <c r="B1" s="20" t="s">
        <v>17</v>
      </c>
      <c r="C1" s="20" t="s">
        <v>37</v>
      </c>
      <c r="D1" s="20" t="s">
        <v>46</v>
      </c>
      <c r="E1" s="21" t="s">
        <v>18</v>
      </c>
      <c r="F1" s="21" t="s">
        <v>19</v>
      </c>
      <c r="G1" s="22" t="s">
        <v>20</v>
      </c>
      <c r="H1" s="22" t="s">
        <v>19</v>
      </c>
      <c r="I1" s="23" t="s">
        <v>21</v>
      </c>
      <c r="J1" s="23" t="s">
        <v>19</v>
      </c>
      <c r="K1" s="24" t="s">
        <v>23</v>
      </c>
      <c r="L1" s="24" t="s">
        <v>25</v>
      </c>
      <c r="M1" s="24" t="s">
        <v>24</v>
      </c>
      <c r="N1" s="24" t="s">
        <v>47</v>
      </c>
      <c r="O1" s="24" t="s">
        <v>9</v>
      </c>
    </row>
    <row r="2" spans="1:15" x14ac:dyDescent="0.3">
      <c r="A2" s="6" t="s">
        <v>80</v>
      </c>
      <c r="B2" s="11" t="s">
        <v>22</v>
      </c>
      <c r="C2" s="13">
        <v>2</v>
      </c>
      <c r="D2" s="11" t="s">
        <v>4</v>
      </c>
      <c r="E2" s="43">
        <v>207.99</v>
      </c>
      <c r="F2" s="32" t="s">
        <v>176</v>
      </c>
      <c r="G2" s="45">
        <v>291.38</v>
      </c>
      <c r="H2" s="46" t="s">
        <v>39</v>
      </c>
      <c r="I2" s="44">
        <v>160</v>
      </c>
      <c r="J2" s="33" t="s">
        <v>38</v>
      </c>
      <c r="K2" s="35">
        <f t="shared" ref="K2:K13" si="0">MEDIAN(E2,G2,I2)</f>
        <v>207.99</v>
      </c>
      <c r="L2" s="36">
        <f t="shared" ref="L2:L13" si="1">IF(C2="n/a","n/a",K2/(PI()/4*C2^2))</f>
        <v>66.205273227366632</v>
      </c>
      <c r="M2" s="37" t="str">
        <f t="shared" ref="M2:M13" si="2">IF(D2="n/a","n/a",K2/(4/3*0.5*D2*PI()*(D2/2)^2))</f>
        <v>n/a</v>
      </c>
      <c r="N2" s="38" t="str">
        <f t="shared" ref="N2:N13" si="3">IF(D2="n/a",D2,K2/D2)</f>
        <v>n/a</v>
      </c>
    </row>
    <row r="3" spans="1:15" ht="28.8" x14ac:dyDescent="0.3">
      <c r="A3" s="6" t="s">
        <v>59</v>
      </c>
      <c r="B3" s="11" t="s">
        <v>22</v>
      </c>
      <c r="C3" s="13">
        <v>2</v>
      </c>
      <c r="D3" s="14">
        <v>5</v>
      </c>
      <c r="E3" s="43">
        <v>190</v>
      </c>
      <c r="F3" s="32" t="s">
        <v>38</v>
      </c>
      <c r="G3" s="45">
        <v>217.5</v>
      </c>
      <c r="H3" s="46" t="s">
        <v>39</v>
      </c>
      <c r="I3" s="44">
        <v>259.99</v>
      </c>
      <c r="J3" s="33" t="s">
        <v>36</v>
      </c>
      <c r="K3" s="35">
        <f t="shared" si="0"/>
        <v>217.5</v>
      </c>
      <c r="L3" s="36">
        <f t="shared" si="1"/>
        <v>69.232400244974471</v>
      </c>
      <c r="M3" s="37">
        <f t="shared" si="2"/>
        <v>3.3231552117587753</v>
      </c>
      <c r="N3" s="38">
        <f t="shared" si="3"/>
        <v>43.5</v>
      </c>
    </row>
    <row r="4" spans="1:15" ht="28.8" x14ac:dyDescent="0.3">
      <c r="A4" s="6" t="s">
        <v>78</v>
      </c>
      <c r="B4" s="11" t="s">
        <v>22</v>
      </c>
      <c r="C4" s="13">
        <v>2</v>
      </c>
      <c r="D4" s="11" t="s">
        <v>4</v>
      </c>
      <c r="E4" s="43">
        <v>250</v>
      </c>
      <c r="F4" s="32" t="s">
        <v>38</v>
      </c>
      <c r="G4" s="45">
        <v>265</v>
      </c>
      <c r="H4" s="46" t="s">
        <v>40</v>
      </c>
      <c r="I4" s="44">
        <v>329.99</v>
      </c>
      <c r="J4" s="33" t="s">
        <v>36</v>
      </c>
      <c r="K4" s="35">
        <f t="shared" si="0"/>
        <v>265</v>
      </c>
      <c r="L4" s="36">
        <f t="shared" si="1"/>
        <v>84.352119838704525</v>
      </c>
      <c r="M4" s="37" t="str">
        <f t="shared" si="2"/>
        <v>n/a</v>
      </c>
      <c r="N4" s="38" t="str">
        <f t="shared" si="3"/>
        <v>n/a</v>
      </c>
    </row>
    <row r="5" spans="1:15" x14ac:dyDescent="0.3">
      <c r="A5" s="6" t="s">
        <v>76</v>
      </c>
      <c r="B5" s="11" t="s">
        <v>22</v>
      </c>
      <c r="C5" s="13">
        <v>2</v>
      </c>
      <c r="D5" s="11" t="s">
        <v>4</v>
      </c>
      <c r="E5" s="43">
        <v>313.43</v>
      </c>
      <c r="F5" s="32" t="s">
        <v>39</v>
      </c>
      <c r="G5" s="45" t="s">
        <v>4</v>
      </c>
      <c r="H5" s="46" t="s">
        <v>4</v>
      </c>
      <c r="I5" s="44" t="s">
        <v>4</v>
      </c>
      <c r="J5" s="33" t="s">
        <v>4</v>
      </c>
      <c r="K5" s="35">
        <f t="shared" si="0"/>
        <v>313.43</v>
      </c>
      <c r="L5" s="36">
        <f t="shared" si="1"/>
        <v>99.767867626585513</v>
      </c>
      <c r="M5" s="37" t="str">
        <f t="shared" si="2"/>
        <v>n/a</v>
      </c>
      <c r="N5" s="38" t="str">
        <f t="shared" si="3"/>
        <v>n/a</v>
      </c>
    </row>
    <row r="6" spans="1:15" x14ac:dyDescent="0.3">
      <c r="A6" s="6" t="s">
        <v>77</v>
      </c>
      <c r="B6" s="11" t="s">
        <v>22</v>
      </c>
      <c r="C6" s="13">
        <v>2</v>
      </c>
      <c r="D6" s="11" t="s">
        <v>4</v>
      </c>
      <c r="E6" s="43">
        <v>295</v>
      </c>
      <c r="F6" s="32" t="s">
        <v>38</v>
      </c>
      <c r="G6" s="45">
        <v>352.5</v>
      </c>
      <c r="H6" s="46" t="s">
        <v>39</v>
      </c>
      <c r="I6" s="44">
        <v>375</v>
      </c>
      <c r="J6" s="33" t="s">
        <v>40</v>
      </c>
      <c r="K6" s="35">
        <f t="shared" si="0"/>
        <v>352.5</v>
      </c>
      <c r="L6" s="36">
        <f t="shared" si="1"/>
        <v>112.20423487978621</v>
      </c>
      <c r="M6" s="37" t="str">
        <f t="shared" si="2"/>
        <v>n/a</v>
      </c>
      <c r="N6" s="38" t="str">
        <f t="shared" si="3"/>
        <v>n/a</v>
      </c>
    </row>
    <row r="7" spans="1:15" x14ac:dyDescent="0.3">
      <c r="A7" s="6" t="s">
        <v>79</v>
      </c>
      <c r="B7" s="11" t="s">
        <v>22</v>
      </c>
      <c r="C7" s="13">
        <v>2</v>
      </c>
      <c r="D7" s="11" t="s">
        <v>4</v>
      </c>
      <c r="E7" s="43">
        <v>187.99</v>
      </c>
      <c r="F7" s="32" t="s">
        <v>176</v>
      </c>
      <c r="G7" s="45">
        <v>188.94</v>
      </c>
      <c r="H7" s="46" t="s">
        <v>39</v>
      </c>
      <c r="I7" s="44">
        <v>160</v>
      </c>
      <c r="J7" s="33" t="s">
        <v>38</v>
      </c>
      <c r="K7" s="35">
        <f t="shared" si="0"/>
        <v>187.99</v>
      </c>
      <c r="L7" s="36">
        <f t="shared" si="1"/>
        <v>59.839075503690815</v>
      </c>
      <c r="M7" s="37" t="str">
        <f t="shared" si="2"/>
        <v>n/a</v>
      </c>
      <c r="N7" s="38" t="str">
        <f t="shared" si="3"/>
        <v>n/a</v>
      </c>
    </row>
    <row r="8" spans="1:15" x14ac:dyDescent="0.3">
      <c r="A8" s="6" t="s">
        <v>44</v>
      </c>
      <c r="B8" s="11" t="s">
        <v>22</v>
      </c>
      <c r="C8" s="13">
        <v>2</v>
      </c>
      <c r="D8" s="14" t="s">
        <v>4</v>
      </c>
      <c r="E8" s="43">
        <v>190</v>
      </c>
      <c r="F8" s="32" t="s">
        <v>38</v>
      </c>
      <c r="G8" s="45">
        <v>250</v>
      </c>
      <c r="H8" s="46" t="s">
        <v>40</v>
      </c>
      <c r="I8" s="44">
        <v>196.98</v>
      </c>
      <c r="J8" s="33" t="s">
        <v>39</v>
      </c>
      <c r="K8" s="35">
        <f t="shared" si="0"/>
        <v>196.98</v>
      </c>
      <c r="L8" s="36">
        <f t="shared" si="1"/>
        <v>62.700681380483083</v>
      </c>
      <c r="M8" s="37" t="str">
        <f t="shared" si="2"/>
        <v>n/a</v>
      </c>
      <c r="N8" s="38" t="str">
        <f t="shared" si="3"/>
        <v>n/a</v>
      </c>
    </row>
    <row r="9" spans="1:15" ht="28.8" x14ac:dyDescent="0.3">
      <c r="A9" s="6" t="s">
        <v>49</v>
      </c>
      <c r="B9" s="11" t="s">
        <v>41</v>
      </c>
      <c r="C9" s="34">
        <v>1.5</v>
      </c>
      <c r="D9" s="14">
        <v>4</v>
      </c>
      <c r="E9" s="43">
        <v>79</v>
      </c>
      <c r="F9" s="32" t="s">
        <v>38</v>
      </c>
      <c r="G9" s="45">
        <v>98.99</v>
      </c>
      <c r="H9" s="46" t="s">
        <v>62</v>
      </c>
      <c r="I9" s="44">
        <v>119.99</v>
      </c>
      <c r="J9" s="33" t="s">
        <v>36</v>
      </c>
      <c r="K9" s="35">
        <f t="shared" si="0"/>
        <v>98.99</v>
      </c>
      <c r="L9" s="36">
        <f t="shared" si="1"/>
        <v>56.016881125926112</v>
      </c>
      <c r="M9" s="37">
        <f t="shared" si="2"/>
        <v>2.9540152156250099</v>
      </c>
      <c r="N9" s="38">
        <f t="shared" si="3"/>
        <v>24.747499999999999</v>
      </c>
      <c r="O9" s="40"/>
    </row>
    <row r="10" spans="1:15" x14ac:dyDescent="0.3">
      <c r="A10" s="6" t="s">
        <v>82</v>
      </c>
      <c r="B10" s="11" t="s">
        <v>41</v>
      </c>
      <c r="C10" s="34">
        <v>1.5</v>
      </c>
      <c r="D10" s="14">
        <v>4</v>
      </c>
      <c r="E10" s="43">
        <v>55</v>
      </c>
      <c r="F10" s="32" t="s">
        <v>38</v>
      </c>
      <c r="G10" s="45">
        <v>51.99</v>
      </c>
      <c r="H10" s="46" t="s">
        <v>176</v>
      </c>
      <c r="I10" s="44">
        <v>88.5</v>
      </c>
      <c r="J10" s="33" t="s">
        <v>39</v>
      </c>
      <c r="K10" s="35">
        <f t="shared" si="0"/>
        <v>55</v>
      </c>
      <c r="L10" s="36">
        <f t="shared" si="1"/>
        <v>31.123633315748421</v>
      </c>
      <c r="M10" s="37">
        <f t="shared" si="2"/>
        <v>1.6412853506351708</v>
      </c>
      <c r="N10" s="38">
        <f t="shared" si="3"/>
        <v>13.75</v>
      </c>
    </row>
    <row r="11" spans="1:15" ht="28.8" x14ac:dyDescent="0.3">
      <c r="A11" s="6" t="s">
        <v>81</v>
      </c>
      <c r="B11" s="11" t="s">
        <v>22</v>
      </c>
      <c r="C11" s="13">
        <v>2</v>
      </c>
      <c r="D11" s="14">
        <v>5</v>
      </c>
      <c r="E11" s="43">
        <v>259.99</v>
      </c>
      <c r="F11" s="32" t="s">
        <v>36</v>
      </c>
      <c r="G11" s="45">
        <v>199.5</v>
      </c>
      <c r="H11" s="46" t="s">
        <v>39</v>
      </c>
      <c r="I11" s="44" t="s">
        <v>4</v>
      </c>
      <c r="J11" s="33" t="s">
        <v>4</v>
      </c>
      <c r="K11" s="35">
        <f t="shared" si="0"/>
        <v>229.745</v>
      </c>
      <c r="L11" s="36">
        <f t="shared" si="1"/>
        <v>73.130104801294991</v>
      </c>
      <c r="M11" s="37">
        <f t="shared" si="2"/>
        <v>3.5102450304621602</v>
      </c>
      <c r="N11" s="38">
        <f t="shared" si="3"/>
        <v>45.948999999999998</v>
      </c>
    </row>
    <row r="12" spans="1:15" ht="28.8" x14ac:dyDescent="0.3">
      <c r="A12" s="11" t="s">
        <v>44</v>
      </c>
      <c r="B12" s="11" t="s">
        <v>180</v>
      </c>
      <c r="C12" s="11" t="s">
        <v>4</v>
      </c>
      <c r="D12" s="11" t="s">
        <v>4</v>
      </c>
      <c r="E12" s="43">
        <v>9.99</v>
      </c>
      <c r="F12" s="32" t="s">
        <v>36</v>
      </c>
      <c r="G12" s="45">
        <v>7.28</v>
      </c>
      <c r="H12" s="46" t="s">
        <v>39</v>
      </c>
      <c r="I12" s="44">
        <v>10</v>
      </c>
      <c r="J12" s="33" t="s">
        <v>40</v>
      </c>
      <c r="K12" s="35">
        <f t="shared" si="0"/>
        <v>9.99</v>
      </c>
      <c r="L12" s="36" t="str">
        <f t="shared" si="1"/>
        <v>n/a</v>
      </c>
      <c r="M12" s="37" t="str">
        <f t="shared" si="2"/>
        <v>n/a</v>
      </c>
      <c r="N12" s="38" t="str">
        <f t="shared" si="3"/>
        <v>n/a</v>
      </c>
    </row>
    <row r="13" spans="1:15" ht="28.8" x14ac:dyDescent="0.3">
      <c r="A13" s="11" t="s">
        <v>59</v>
      </c>
      <c r="B13" s="11" t="s">
        <v>180</v>
      </c>
      <c r="C13" s="11" t="s">
        <v>4</v>
      </c>
      <c r="D13" s="11" t="s">
        <v>4</v>
      </c>
      <c r="E13" s="43">
        <v>9.99</v>
      </c>
      <c r="F13" s="32" t="s">
        <v>36</v>
      </c>
      <c r="G13" s="45">
        <v>6.82</v>
      </c>
      <c r="H13" s="46" t="s">
        <v>39</v>
      </c>
      <c r="I13" s="44">
        <v>8</v>
      </c>
      <c r="J13" s="33" t="s">
        <v>40</v>
      </c>
      <c r="K13" s="35">
        <f t="shared" si="0"/>
        <v>8</v>
      </c>
      <c r="L13" s="36" t="str">
        <f t="shared" si="1"/>
        <v>n/a</v>
      </c>
      <c r="M13" s="37" t="str">
        <f t="shared" si="2"/>
        <v>n/a</v>
      </c>
      <c r="N13" s="38" t="str">
        <f t="shared" si="3"/>
        <v>n/a</v>
      </c>
    </row>
  </sheetData>
  <sortState xmlns:xlrd2="http://schemas.microsoft.com/office/spreadsheetml/2017/richdata2" ref="A2:O11">
    <sortCondition ref="A2:A11"/>
  </sortState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208B3-6286-4DB1-B7F3-05693F9DDE6E}">
  <dimension ref="A1:B11"/>
  <sheetViews>
    <sheetView workbookViewId="0"/>
  </sheetViews>
  <sheetFormatPr defaultRowHeight="14.4" x14ac:dyDescent="0.3"/>
  <cols>
    <col min="1" max="1" width="23.88671875" customWidth="1"/>
    <col min="2" max="2" width="20" customWidth="1"/>
  </cols>
  <sheetData>
    <row r="1" spans="1:2" ht="15.6" x14ac:dyDescent="0.3">
      <c r="A1" s="2" t="s">
        <v>13</v>
      </c>
      <c r="B1" s="2" t="s">
        <v>50</v>
      </c>
    </row>
    <row r="2" spans="1:2" x14ac:dyDescent="0.3">
      <c r="A2" s="6" t="s">
        <v>44</v>
      </c>
      <c r="B2" s="11" t="s">
        <v>45</v>
      </c>
    </row>
    <row r="3" spans="1:2" x14ac:dyDescent="0.3">
      <c r="A3" s="6" t="s">
        <v>49</v>
      </c>
      <c r="B3" s="42" t="s">
        <v>51</v>
      </c>
    </row>
    <row r="4" spans="1:2" x14ac:dyDescent="0.3">
      <c r="A4" s="6" t="s">
        <v>76</v>
      </c>
      <c r="B4" s="42" t="s">
        <v>83</v>
      </c>
    </row>
    <row r="5" spans="1:2" x14ac:dyDescent="0.3">
      <c r="A5" s="6" t="s">
        <v>77</v>
      </c>
      <c r="B5" s="42" t="s">
        <v>84</v>
      </c>
    </row>
    <row r="6" spans="1:2" x14ac:dyDescent="0.3">
      <c r="A6" s="6" t="s">
        <v>78</v>
      </c>
      <c r="B6" s="42" t="s">
        <v>85</v>
      </c>
    </row>
    <row r="7" spans="1:2" x14ac:dyDescent="0.3">
      <c r="A7" s="6" t="s">
        <v>79</v>
      </c>
      <c r="B7" s="42" t="s">
        <v>86</v>
      </c>
    </row>
    <row r="8" spans="1:2" x14ac:dyDescent="0.3">
      <c r="A8" s="6" t="s">
        <v>80</v>
      </c>
      <c r="B8" s="42" t="s">
        <v>87</v>
      </c>
    </row>
    <row r="9" spans="1:2" x14ac:dyDescent="0.3">
      <c r="A9" s="6" t="s">
        <v>59</v>
      </c>
      <c r="B9" s="42" t="s">
        <v>61</v>
      </c>
    </row>
    <row r="10" spans="1:2" x14ac:dyDescent="0.3">
      <c r="A10" s="6" t="s">
        <v>81</v>
      </c>
      <c r="B10" s="42" t="s">
        <v>88</v>
      </c>
    </row>
    <row r="11" spans="1:2" x14ac:dyDescent="0.3">
      <c r="A11" s="6" t="s">
        <v>82</v>
      </c>
      <c r="B11" s="42" t="s">
        <v>89</v>
      </c>
    </row>
  </sheetData>
  <sortState xmlns:xlrd2="http://schemas.microsoft.com/office/spreadsheetml/2017/richdata2" ref="A2:B9">
    <sortCondition ref="A2:A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Measurement and Pricing Data</vt:lpstr>
      <vt:lpstr>Unit Cost Source Data</vt:lpstr>
      <vt:lpstr>Name Conversion Table</vt:lpstr>
      <vt:lpstr>'Measurement and Pricing Data'!Print_Titles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Reviewer 4</cp:lastModifiedBy>
  <cp:lastPrinted>2018-12-15T03:31:04Z</cp:lastPrinted>
  <dcterms:created xsi:type="dcterms:W3CDTF">2011-07-29T21:30:49Z</dcterms:created>
  <dcterms:modified xsi:type="dcterms:W3CDTF">2022-09-13T02:08:08Z</dcterms:modified>
</cp:coreProperties>
</file>